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5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ara Pakai" sheetId="1" state="visible" r:id="rId3"/>
    <sheet name="Database Barang" sheetId="2" state="visible" r:id="rId4"/>
    <sheet name="Transaksi" sheetId="3" state="visible" r:id="rId5"/>
    <sheet name="Laporan" sheetId="4" state="visible" r:id="rId6"/>
    <sheet name="Dashboard" sheetId="5" state="visible" r:id="rId7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<sst xmlns="http://schemas.openxmlformats.org/spreadsheetml/2006/main" count="97" uniqueCount="66">
  <si>
    <t xml:space="preserve">Aplikasi Kasir Excel Sederhana Tanpa Password</t>
  </si>
  <si>
    <t xml:space="preserve">PANDUAN PENGGUNAAN</t>
  </si>
  <si>
    <t xml:space="preserve">1. Buka sheet 'Database Barang' — isi kolom biru: Kode Barang, Nama Barang, Harga Jual, Stok Awal. Kode barang harus UNIK untuk setiap produk.</t>
  </si>
  <si>
    <t xml:space="preserve">2. Buka sheet 'Transaksi' — setiap kali ada penjualan, isi kolom biru: Tanggal, pilih Kode Barang dari dropdown, isi Jumlah, pilih Metode Bayar, isi Uang Dibayar.</t>
  </si>
  <si>
    <t xml:space="preserve">3. Nama Barang, Harga, Total, dan Kembalian akan terisi OTOMATIS lewat rumus VLOOKUP — tidak perlu diketik manual.</t>
  </si>
  <si>
    <t xml:space="preserve">4. Sheet 'Database Barang' otomatis menghitung Stok Terjual dan Stok Sisa berdasarkan seluruh transaksi yang sudah diinput.</t>
  </si>
  <si>
    <t xml:space="preserve">5. Sheet 'Laporan' merangkum total penjualan per tanggal dan produk terlaris secara otomatis.</t>
  </si>
  <si>
    <t xml:space="preserve">6. Sheet 'Dashboard' menampilkan ringkasan KPI dan grafik penjualan per produk.</t>
  </si>
  <si>
    <t xml:space="preserve">KETERANGAN WARNA:</t>
  </si>
  <si>
    <t xml:space="preserve">- Teks BIRU = sel input, silakan diisi/diubah sesuai transaksi Anda</t>
  </si>
  <si>
    <t xml:space="preserve">- Teks HITAM = rumus otomatis, JANGAN diedit manual</t>
  </si>
  <si>
    <t xml:space="preserve">- Sel KUNING = header tabel/label</t>
  </si>
  <si>
    <t xml:space="preserve">CATATAN PENTING SOAL 'TANPA PASSWORD':</t>
  </si>
  <si>
    <t xml:space="preserve">File ini sengaja TIDAK diproteksi (unprotected) agar bisa langsung dikustomisasi sesuai kebutuhan toko Anda tanpa hambatan.</t>
  </si>
  <si>
    <t xml:space="preserve">Ini murni pilihan desain untuk kemudahan edit, BUKAN jaminan keamanan data — simpan backup rutin dan pertimbangkan Protect Sheet jika file dipakai banyak kasir.</t>
  </si>
  <si>
    <t xml:space="preserve">CATATAN VBA/MACRO:</t>
  </si>
  <si>
    <t xml:space="preserve">Template ini SENGAJA dibuat tanpa macro/VBA (format .xlsx biasa, bukan .xlsm) agar tidak memicu peringatan keamanan Office</t>
  </si>
  <si>
    <t xml:space="preserve">dan tetap ringan dibuka di Excel maupun Google Sheets. Semua otomatisasi memakai rumus native (VLOOKUP, SUMIF, IF) tanpa kode tambahan.</t>
  </si>
  <si>
    <t xml:space="preserve">Database Barang</t>
  </si>
  <si>
    <t xml:space="preserve">Kode Barang</t>
  </si>
  <si>
    <t xml:space="preserve">Nama Barang</t>
  </si>
  <si>
    <t xml:space="preserve">Harga Jual (Rp)</t>
  </si>
  <si>
    <t xml:space="preserve">Stok Awal</t>
  </si>
  <si>
    <t xml:space="preserve">Terjual</t>
  </si>
  <si>
    <t xml:space="preserve">Stok Sisa</t>
  </si>
  <si>
    <t xml:space="preserve">BRG001</t>
  </si>
  <si>
    <t xml:space="preserve">Kopi Susu Gula Aren</t>
  </si>
  <si>
    <t xml:space="preserve">BRG002</t>
  </si>
  <si>
    <t xml:space="preserve">Es Teh Manis</t>
  </si>
  <si>
    <t xml:space="preserve">BRG003</t>
  </si>
  <si>
    <t xml:space="preserve">Roti Bakar Coklat</t>
  </si>
  <si>
    <t xml:space="preserve">BRG004</t>
  </si>
  <si>
    <t xml:space="preserve">Nasi Goreng Spesial</t>
  </si>
  <si>
    <t xml:space="preserve">BRG005</t>
  </si>
  <si>
    <t xml:space="preserve">Mie Ayam Bakso</t>
  </si>
  <si>
    <t xml:space="preserve">BRG006</t>
  </si>
  <si>
    <t xml:space="preserve">Jus Alpukat</t>
  </si>
  <si>
    <t xml:space="preserve">BRG007</t>
  </si>
  <si>
    <t xml:space="preserve">Ayam Geprek</t>
  </si>
  <si>
    <t xml:space="preserve">BRG008</t>
  </si>
  <si>
    <t xml:space="preserve">Air Mineral 600ml</t>
  </si>
  <si>
    <t xml:space="preserve">Transaksi Penjualan</t>
  </si>
  <si>
    <t xml:space="preserve">No</t>
  </si>
  <si>
    <t xml:space="preserve">Tanggal</t>
  </si>
  <si>
    <t xml:space="preserve">Harga (Rp)</t>
  </si>
  <si>
    <t xml:space="preserve">Jumlah</t>
  </si>
  <si>
    <t xml:space="preserve">Total (Rp)</t>
  </si>
  <si>
    <t xml:space="preserve">Metode Bayar</t>
  </si>
  <si>
    <t xml:space="preserve">Uang Dibayar (Rp)</t>
  </si>
  <si>
    <t xml:space="preserve">Kembalian (Rp)</t>
  </si>
  <si>
    <t xml:space="preserve">Tunai</t>
  </si>
  <si>
    <t xml:space="preserve">QRIS</t>
  </si>
  <si>
    <t xml:space="preserve">Transfer</t>
  </si>
  <si>
    <t xml:space="preserve">TOTAL</t>
  </si>
  <si>
    <t xml:space="preserve">Laporan Penjualan</t>
  </si>
  <si>
    <t xml:space="preserve">Rekap Penjualan per Tanggal</t>
  </si>
  <si>
    <t xml:space="preserve">Total Penjualan (Rp)</t>
  </si>
  <si>
    <t xml:space="preserve">Jumlah Transaksi</t>
  </si>
  <si>
    <t xml:space="preserve">Produk Terlaris (berdasarkan qty terjual):</t>
  </si>
  <si>
    <t xml:space="preserve">Jumlah Terjual Produk Terlaris:</t>
  </si>
  <si>
    <t xml:space="preserve">Dashboard Kasir</t>
  </si>
  <si>
    <t xml:space="preserve">Total Penjualan Keseluruhan (Rp)</t>
  </si>
  <si>
    <t xml:space="preserve">Rata-Rata Nilai Transaksi (Rp)</t>
  </si>
  <si>
    <t xml:space="preserve">Produk Terlaris</t>
  </si>
  <si>
    <t xml:space="preserve">Produk</t>
  </si>
  <si>
    <t xml:space="preserve">Qty Terjual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</si>
</sst>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"/>
    <numFmt numFmtId="166" formatCode="General"/>
    <numFmt numFmtId="167" formatCode="dd/mm/yyyy"/>
  </numFmts>
  <fonts count="1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0F172A"/>
      <name val="Arial"/>
      <family val="0"/>
      <charset val="1"/>
    </font>
    <font>
      <b val="true"/>
      <sz val="11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sz val="11"/>
      <color rgb="FF0000FF"/>
      <name val="Arial"/>
      <family val="0"/>
      <charset val="1"/>
    </font>
    <font>
      <sz val="11"/>
      <color rgb="FF000000"/>
      <name val="Arial"/>
      <family val="0"/>
      <charset val="1"/>
    </font>
    <font>
      <sz val="11"/>
      <color rgb="FF008000"/>
      <name val="Arial"/>
      <family val="0"/>
      <charset val="1"/>
    </font>
    <font>
      <b val="true"/>
      <sz val="18"/>
      <color rgb="FF000000"/>
      <name val="Calibri"/>
      <family val="2"/>
    </font>
    <font>
      <sz val="10"/>
      <color rgb="FF000000"/>
      <name val="Calibri"/>
      <family val="2"/>
    </font>
    <font>
      <b val="true"/>
      <sz val="10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1E293B"/>
        <bgColor rgb="FF0F172A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9D9D9"/>
      <rgbColor rgb="FF878787"/>
      <rgbColor rgb="FF9999FF"/>
      <rgbColor rgb="FF993366"/>
      <rgbColor rgb="FFFFFFCC"/>
      <rgbColor rgb="FFCCFFFF"/>
      <rgbColor rgb="FF660066"/>
      <rgbColor rgb="FFFF8080"/>
      <rgbColor rgb="FF0066CC"/>
      <rgbColor rgb="FFD1D5DB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4F81BD"/>
      <rgbColor rgb="FF969696"/>
      <rgbColor rgb="FF003366"/>
      <rgbColor rgb="FF339966"/>
      <rgbColor rgb="FF0F172A"/>
      <rgbColor rgb="FF333300"/>
      <rgbColor rgb="FF993300"/>
      <rgbColor rgb="FF993366"/>
      <rgbColor rgb="FF333399"/>
      <rgbColor rgb="FF1E293B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Qty Terjual per Produk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col"/>
        <c:grouping val="clustered"/>
        <c:varyColors val="0"/>
        <c:ser>
          <c:idx val="0"/>
          <c:order val="0"/>
          <c:tx>
            <c:strRef>
              <c:f>Dashboard!B10</c:f>
              <c:strCache>
                <c:ptCount val="1"/>
                <c:pt idx="0">
                  <c:v>Qty Terjual</c:v>
                </c:pt>
              </c:strCache>
            </c:strRef>
          </c:tx>
          <c:spPr>
            <a:solidFill>
              <a:srgbClr val="4f81bd"/>
            </a:solidFill>
            <a:ln w="0">
              <a:noFill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Dashboard!$A$11:$A$18</c:f>
              <c:strCache>
                <c:ptCount val="8"/>
                <c:pt idx="0">
                  <c:v>Kopi Susu Gula Aren</c:v>
                </c:pt>
                <c:pt idx="1">
                  <c:v>Es Teh Manis</c:v>
                </c:pt>
                <c:pt idx="2">
                  <c:v>Roti Bakar Coklat</c:v>
                </c:pt>
                <c:pt idx="3">
                  <c:v>Nasi Goreng Spesial</c:v>
                </c:pt>
                <c:pt idx="4">
                  <c:v>Mie Ayam Bakso</c:v>
                </c:pt>
                <c:pt idx="5">
                  <c:v>Jus Alpukat</c:v>
                </c:pt>
                <c:pt idx="6">
                  <c:v>Ayam Geprek</c:v>
                </c:pt>
                <c:pt idx="7">
                  <c:v>Air Mineral 600ml</c:v>
                </c:pt>
              </c:strCache>
            </c:strRef>
          </c:cat>
          <c:val>
            <c:numRef>
              <c:f>Dashboard!$B$11:$B$18</c:f>
              <c:numCache>
                <c:formatCode>General</c:formatCode>
                <c:ptCount val="8"/>
                <c:pt idx="0">
                  <c:v>9</c:v>
                </c:pt>
                <c:pt idx="1">
                  <c:v>9</c:v>
                </c:pt>
                <c:pt idx="2">
                  <c:v>3</c:v>
                </c:pt>
                <c:pt idx="3">
                  <c:v>3</c:v>
                </c:pt>
                <c:pt idx="4">
                  <c:v>2</c:v>
                </c:pt>
                <c:pt idx="5">
                  <c:v>1</c:v>
                </c:pt>
                <c:pt idx="6">
                  <c:v>5</c:v>
                </c:pt>
                <c:pt idx="7">
                  <c:v>8</c:v>
                </c:pt>
              </c:numCache>
            </c:numRef>
          </c:val>
        </c:ser>
        <c:gapWidth val="150"/>
        <c:overlap val="0"/>
        <c:axId val="37610927"/>
        <c:axId val="28996627"/>
      </c:barChart>
      <c:catAx>
        <c:axId val="37610927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Produk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28996627"/>
        <c:crosses val="autoZero"/>
        <c:auto val="1"/>
        <c:lblAlgn val="ctr"/>
        <c:lblOffset val="100"/>
        <c:noMultiLvlLbl val="0"/>
      </c:catAx>
      <c:valAx>
        <c:axId val="28996627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Qty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37610927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3</xdr:col>
      <xdr:colOff>0</xdr:colOff>
      <xdr:row>8</xdr:row>
      <xdr:rowOff>160920</xdr:rowOff>
    </xdr:from>
    <xdr:to>
      <xdr:col>13</xdr:col>
      <xdr:colOff>364320</xdr:colOff>
      <xdr:row>27</xdr:row>
      <xdr:rowOff>141120</xdr:rowOff>
    </xdr:to>
    <xdr:graphicFrame>
      <xdr:nvGraphicFramePr>
        <xdr:cNvPr id="0" name="Chart 1"/>
        <xdr:cNvGraphicFramePr/>
      </xdr:nvGraphicFramePr>
      <xdr:xfrm>
        <a:off x="4417560" y="1714680"/>
        <a:ext cx="6479640" cy="359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5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00"/>
  </cols>
  <sheetData>
    <row r="1" customFormat="false" ht="17.35" hidden="false" customHeight="false" outlineLevel="0" collapsed="false">
      <c r="A1" s="1" t="s">
        <v>0</v>
      </c>
    </row>
    <row r="3" customFormat="false" ht="15" hidden="false" customHeight="false" outlineLevel="0" collapsed="false">
      <c r="A3" s="2" t="s">
        <v>1</v>
      </c>
    </row>
    <row r="4" customFormat="false" ht="28.35" hidden="false" customHeight="false" outlineLevel="0" collapsed="false">
      <c r="A4" s="3" t="s">
        <v>2</v>
      </c>
    </row>
    <row r="5" customFormat="false" ht="28.35" hidden="false" customHeight="false" outlineLevel="0" collapsed="false">
      <c r="A5" s="3" t="s">
        <v>3</v>
      </c>
    </row>
    <row r="6" customFormat="false" ht="28.35" hidden="false" customHeight="false" outlineLevel="0" collapsed="false">
      <c r="A6" s="3" t="s">
        <v>4</v>
      </c>
    </row>
    <row r="7" customFormat="false" ht="28.35" hidden="false" customHeight="false" outlineLevel="0" collapsed="false">
      <c r="A7" s="3" t="s">
        <v>5</v>
      </c>
    </row>
    <row r="8" customFormat="false" ht="15" hidden="false" customHeight="false" outlineLevel="0" collapsed="false">
      <c r="A8" s="3" t="s">
        <v>6</v>
      </c>
    </row>
    <row r="9" customFormat="false" ht="15" hidden="false" customHeight="false" outlineLevel="0" collapsed="false">
      <c r="A9" s="3" t="s">
        <v>7</v>
      </c>
    </row>
    <row r="10" customFormat="false" ht="15" hidden="false" customHeight="false" outlineLevel="0" collapsed="false">
      <c r="A10" s="3"/>
    </row>
    <row r="11" customFormat="false" ht="15" hidden="false" customHeight="false" outlineLevel="0" collapsed="false">
      <c r="A11" s="4" t="s">
        <v>8</v>
      </c>
    </row>
    <row r="12" customFormat="false" ht="15" hidden="false" customHeight="false" outlineLevel="0" collapsed="false">
      <c r="A12" s="3" t="s">
        <v>9</v>
      </c>
    </row>
    <row r="13" customFormat="false" ht="15" hidden="false" customHeight="false" outlineLevel="0" collapsed="false">
      <c r="A13" s="3" t="s">
        <v>10</v>
      </c>
    </row>
    <row r="14" customFormat="false" ht="15" hidden="false" customHeight="false" outlineLevel="0" collapsed="false">
      <c r="A14" s="3" t="s">
        <v>11</v>
      </c>
    </row>
    <row r="15" customFormat="false" ht="15" hidden="false" customHeight="false" outlineLevel="0" collapsed="false">
      <c r="A15" s="3"/>
    </row>
    <row r="16" customFormat="false" ht="15" hidden="false" customHeight="false" outlineLevel="0" collapsed="false">
      <c r="A16" s="4" t="s">
        <v>12</v>
      </c>
    </row>
    <row r="17" customFormat="false" ht="28.35" hidden="false" customHeight="false" outlineLevel="0" collapsed="false">
      <c r="A17" s="3" t="s">
        <v>13</v>
      </c>
    </row>
    <row r="18" customFormat="false" ht="28.35" hidden="false" customHeight="false" outlineLevel="0" collapsed="false">
      <c r="A18" s="3" t="s">
        <v>14</v>
      </c>
    </row>
    <row r="19" customFormat="false" ht="15" hidden="false" customHeight="false" outlineLevel="0" collapsed="false">
      <c r="A19" s="3"/>
    </row>
    <row r="20" customFormat="false" ht="15" hidden="false" customHeight="false" outlineLevel="0" collapsed="false">
      <c r="A20" s="4" t="s">
        <v>15</v>
      </c>
    </row>
    <row r="21" customFormat="false" ht="28.35" hidden="false" customHeight="false" outlineLevel="0" collapsed="false">
      <c r="A21" s="3" t="s">
        <v>16</v>
      </c>
    </row>
    <row r="22" customFormat="false" ht="28.35" hidden="false" customHeight="false" outlineLevel="0" collapsed="false">
      <c r="A22" s="3" t="s">
        <v>17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4"/>
    <col collapsed="false" customWidth="true" hidden="false" outlineLevel="0" max="2" min="2" style="0" width="24"/>
    <col collapsed="false" customWidth="true" hidden="false" outlineLevel="0" max="3" min="3" style="0" width="16"/>
    <col collapsed="false" customWidth="true" hidden="false" outlineLevel="0" max="6" min="4" style="0" width="10"/>
  </cols>
  <sheetData>
    <row r="1" customFormat="false" ht="17.35" hidden="false" customHeight="false" outlineLevel="0" collapsed="false">
      <c r="A1" s="1" t="s">
        <v>18</v>
      </c>
    </row>
    <row r="3" customFormat="false" ht="26.85" hidden="false" customHeight="false" outlineLevel="0" collapsed="false">
      <c r="A3" s="5" t="s">
        <v>19</v>
      </c>
      <c r="B3" s="5" t="s">
        <v>20</v>
      </c>
      <c r="C3" s="5" t="s">
        <v>21</v>
      </c>
      <c r="D3" s="5" t="s">
        <v>22</v>
      </c>
      <c r="E3" s="5" t="s">
        <v>23</v>
      </c>
      <c r="F3" s="5" t="s">
        <v>24</v>
      </c>
    </row>
    <row r="4" customFormat="false" ht="15" hidden="false" customHeight="false" outlineLevel="0" collapsed="false">
      <c r="A4" s="6" t="s">
        <v>25</v>
      </c>
      <c r="B4" s="6" t="s">
        <v>26</v>
      </c>
      <c r="C4" s="7" t="n">
        <v>12000</v>
      </c>
      <c r="D4" s="6" t="n">
        <v>100</v>
      </c>
      <c r="E4" s="8" t="n">
        <f aca="false">SUMIF(Transaksi!$C:$C,A4,Transaksi!$F:$F)</f>
        <v>9</v>
      </c>
      <c r="F4" s="8" t="n">
        <f aca="false">D4-E4</f>
        <v>91</v>
      </c>
    </row>
    <row r="5" customFormat="false" ht="15" hidden="false" customHeight="false" outlineLevel="0" collapsed="false">
      <c r="A5" s="6" t="s">
        <v>27</v>
      </c>
      <c r="B5" s="6" t="s">
        <v>28</v>
      </c>
      <c r="C5" s="7" t="n">
        <v>6000</v>
      </c>
      <c r="D5" s="6" t="n">
        <v>150</v>
      </c>
      <c r="E5" s="8" t="n">
        <f aca="false">SUMIF(Transaksi!$C:$C,A5,Transaksi!$F:$F)</f>
        <v>9</v>
      </c>
      <c r="F5" s="8" t="n">
        <f aca="false">D5-E5</f>
        <v>141</v>
      </c>
    </row>
    <row r="6" customFormat="false" ht="15" hidden="false" customHeight="false" outlineLevel="0" collapsed="false">
      <c r="A6" s="6" t="s">
        <v>29</v>
      </c>
      <c r="B6" s="6" t="s">
        <v>30</v>
      </c>
      <c r="C6" s="7" t="n">
        <v>15000</v>
      </c>
      <c r="D6" s="6" t="n">
        <v>60</v>
      </c>
      <c r="E6" s="8" t="n">
        <f aca="false">SUMIF(Transaksi!$C:$C,A6,Transaksi!$F:$F)</f>
        <v>3</v>
      </c>
      <c r="F6" s="8" t="n">
        <f aca="false">D6-E6</f>
        <v>57</v>
      </c>
    </row>
    <row r="7" customFormat="false" ht="15" hidden="false" customHeight="false" outlineLevel="0" collapsed="false">
      <c r="A7" s="6" t="s">
        <v>31</v>
      </c>
      <c r="B7" s="6" t="s">
        <v>32</v>
      </c>
      <c r="C7" s="7" t="n">
        <v>22000</v>
      </c>
      <c r="D7" s="6" t="n">
        <v>40</v>
      </c>
      <c r="E7" s="8" t="n">
        <f aca="false">SUMIF(Transaksi!$C:$C,A7,Transaksi!$F:$F)</f>
        <v>3</v>
      </c>
      <c r="F7" s="8" t="n">
        <f aca="false">D7-E7</f>
        <v>37</v>
      </c>
    </row>
    <row r="8" customFormat="false" ht="15" hidden="false" customHeight="false" outlineLevel="0" collapsed="false">
      <c r="A8" s="6" t="s">
        <v>33</v>
      </c>
      <c r="B8" s="6" t="s">
        <v>34</v>
      </c>
      <c r="C8" s="7" t="n">
        <v>18000</v>
      </c>
      <c r="D8" s="6" t="n">
        <v>50</v>
      </c>
      <c r="E8" s="8" t="n">
        <f aca="false">SUMIF(Transaksi!$C:$C,A8,Transaksi!$F:$F)</f>
        <v>2</v>
      </c>
      <c r="F8" s="8" t="n">
        <f aca="false">D8-E8</f>
        <v>48</v>
      </c>
    </row>
    <row r="9" customFormat="false" ht="15" hidden="false" customHeight="false" outlineLevel="0" collapsed="false">
      <c r="A9" s="6" t="s">
        <v>35</v>
      </c>
      <c r="B9" s="6" t="s">
        <v>36</v>
      </c>
      <c r="C9" s="7" t="n">
        <v>14000</v>
      </c>
      <c r="D9" s="6" t="n">
        <v>45</v>
      </c>
      <c r="E9" s="8" t="n">
        <f aca="false">SUMIF(Transaksi!$C:$C,A9,Transaksi!$F:$F)</f>
        <v>1</v>
      </c>
      <c r="F9" s="8" t="n">
        <f aca="false">D9-E9</f>
        <v>44</v>
      </c>
    </row>
    <row r="10" customFormat="false" ht="15" hidden="false" customHeight="false" outlineLevel="0" collapsed="false">
      <c r="A10" s="6" t="s">
        <v>37</v>
      </c>
      <c r="B10" s="6" t="s">
        <v>38</v>
      </c>
      <c r="C10" s="7" t="n">
        <v>20000</v>
      </c>
      <c r="D10" s="6" t="n">
        <v>40</v>
      </c>
      <c r="E10" s="8" t="n">
        <f aca="false">SUMIF(Transaksi!$C:$C,A10,Transaksi!$F:$F)</f>
        <v>5</v>
      </c>
      <c r="F10" s="8" t="n">
        <f aca="false">D10-E10</f>
        <v>35</v>
      </c>
    </row>
    <row r="11" customFormat="false" ht="15" hidden="false" customHeight="false" outlineLevel="0" collapsed="false">
      <c r="A11" s="6" t="s">
        <v>39</v>
      </c>
      <c r="B11" s="6" t="s">
        <v>40</v>
      </c>
      <c r="C11" s="7" t="n">
        <v>4000</v>
      </c>
      <c r="D11" s="6" t="n">
        <v>200</v>
      </c>
      <c r="E11" s="8" t="n">
        <f aca="false">SUMIF(Transaksi!$C:$C,A11,Transaksi!$F:$F)</f>
        <v>8</v>
      </c>
      <c r="F11" s="8" t="n">
        <f aca="false">D11-E11</f>
        <v>192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"/>
    <col collapsed="false" customWidth="true" hidden="false" outlineLevel="0" max="3" min="2" style="0" width="13"/>
    <col collapsed="false" customWidth="true" hidden="false" outlineLevel="0" max="4" min="4" style="0" width="20"/>
    <col collapsed="false" customWidth="true" hidden="false" outlineLevel="0" max="5" min="5" style="0" width="13"/>
    <col collapsed="false" customWidth="true" hidden="false" outlineLevel="0" max="6" min="6" style="0" width="9"/>
    <col collapsed="false" customWidth="true" hidden="false" outlineLevel="0" max="8" min="7" style="0" width="13"/>
    <col collapsed="false" customWidth="true" hidden="false" outlineLevel="0" max="9" min="9" style="0" width="15"/>
    <col collapsed="false" customWidth="true" hidden="false" outlineLevel="0" max="10" min="10" style="0" width="14"/>
  </cols>
  <sheetData>
    <row r="1" customFormat="false" ht="17.35" hidden="false" customHeight="false" outlineLevel="0" collapsed="false">
      <c r="A1" s="1" t="s">
        <v>41</v>
      </c>
    </row>
    <row r="3" customFormat="false" ht="26.85" hidden="false" customHeight="false" outlineLevel="0" collapsed="false">
      <c r="A3" s="5" t="s">
        <v>42</v>
      </c>
      <c r="B3" s="5" t="s">
        <v>43</v>
      </c>
      <c r="C3" s="5" t="s">
        <v>19</v>
      </c>
      <c r="D3" s="5" t="s">
        <v>20</v>
      </c>
      <c r="E3" s="5" t="s">
        <v>44</v>
      </c>
      <c r="F3" s="5" t="s">
        <v>45</v>
      </c>
      <c r="G3" s="5" t="s">
        <v>46</v>
      </c>
      <c r="H3" s="5" t="s">
        <v>47</v>
      </c>
      <c r="I3" s="5" t="s">
        <v>48</v>
      </c>
      <c r="J3" s="5" t="s">
        <v>49</v>
      </c>
    </row>
    <row r="4" customFormat="false" ht="15" hidden="false" customHeight="false" outlineLevel="0" collapsed="false">
      <c r="A4" s="8" t="n">
        <v>1</v>
      </c>
      <c r="B4" s="9" t="n">
        <v>46235</v>
      </c>
      <c r="C4" s="6" t="s">
        <v>25</v>
      </c>
      <c r="D4" s="8" t="str">
        <f aca="false">IFERROR(VLOOKUP(C4,'Database Barang'!$A:$C,2,FALSE()),"")</f>
        <v>Kopi Susu Gula Aren</v>
      </c>
      <c r="E4" s="10" t="n">
        <f aca="false">IFERROR(VLOOKUP(C4,'Database Barang'!$A:$C,3,FALSE()),0)</f>
        <v>12000</v>
      </c>
      <c r="F4" s="6" t="n">
        <v>2</v>
      </c>
      <c r="G4" s="10" t="n">
        <f aca="false">E4*F4</f>
        <v>24000</v>
      </c>
      <c r="H4" s="6" t="s">
        <v>50</v>
      </c>
      <c r="I4" s="7" t="n">
        <v>30000</v>
      </c>
      <c r="J4" s="10" t="n">
        <f aca="false">IF(I4&gt;G4,I4-G4,0)</f>
        <v>6000</v>
      </c>
    </row>
    <row r="5" customFormat="false" ht="15" hidden="false" customHeight="false" outlineLevel="0" collapsed="false">
      <c r="A5" s="8" t="n">
        <v>2</v>
      </c>
      <c r="B5" s="9" t="n">
        <v>46235</v>
      </c>
      <c r="C5" s="6" t="s">
        <v>29</v>
      </c>
      <c r="D5" s="8" t="str">
        <f aca="false">IFERROR(VLOOKUP(C5,'Database Barang'!$A:$C,2,FALSE()),"")</f>
        <v>Roti Bakar Coklat</v>
      </c>
      <c r="E5" s="10" t="n">
        <f aca="false">IFERROR(VLOOKUP(C5,'Database Barang'!$A:$C,3,FALSE()),0)</f>
        <v>15000</v>
      </c>
      <c r="F5" s="6" t="n">
        <v>1</v>
      </c>
      <c r="G5" s="10" t="n">
        <f aca="false">E5*F5</f>
        <v>15000</v>
      </c>
      <c r="H5" s="6" t="s">
        <v>50</v>
      </c>
      <c r="I5" s="7" t="n">
        <v>20000</v>
      </c>
      <c r="J5" s="10" t="n">
        <f aca="false">IF(I5&gt;G5,I5-G5,0)</f>
        <v>5000</v>
      </c>
    </row>
    <row r="6" customFormat="false" ht="15" hidden="false" customHeight="false" outlineLevel="0" collapsed="false">
      <c r="A6" s="8" t="n">
        <v>3</v>
      </c>
      <c r="B6" s="9" t="n">
        <v>46235</v>
      </c>
      <c r="C6" s="6" t="s">
        <v>39</v>
      </c>
      <c r="D6" s="8" t="str">
        <f aca="false">IFERROR(VLOOKUP(C6,'Database Barang'!$A:$C,2,FALSE()),"")</f>
        <v>Air Mineral 600ml</v>
      </c>
      <c r="E6" s="10" t="n">
        <f aca="false">IFERROR(VLOOKUP(C6,'Database Barang'!$A:$C,3,FALSE()),0)</f>
        <v>4000</v>
      </c>
      <c r="F6" s="6" t="n">
        <v>3</v>
      </c>
      <c r="G6" s="10" t="n">
        <f aca="false">E6*F6</f>
        <v>12000</v>
      </c>
      <c r="H6" s="6" t="s">
        <v>51</v>
      </c>
      <c r="I6" s="7" t="n">
        <v>12000</v>
      </c>
      <c r="J6" s="10" t="n">
        <f aca="false">IF(I6&gt;G6,I6-G6,0)</f>
        <v>0</v>
      </c>
    </row>
    <row r="7" customFormat="false" ht="15" hidden="false" customHeight="false" outlineLevel="0" collapsed="false">
      <c r="A7" s="8" t="n">
        <v>4</v>
      </c>
      <c r="B7" s="9" t="n">
        <v>46236</v>
      </c>
      <c r="C7" s="6" t="s">
        <v>31</v>
      </c>
      <c r="D7" s="8" t="str">
        <f aca="false">IFERROR(VLOOKUP(C7,'Database Barang'!$A:$C,2,FALSE()),"")</f>
        <v>Nasi Goreng Spesial</v>
      </c>
      <c r="E7" s="10" t="n">
        <f aca="false">IFERROR(VLOOKUP(C7,'Database Barang'!$A:$C,3,FALSE()),0)</f>
        <v>22000</v>
      </c>
      <c r="F7" s="6" t="n">
        <v>1</v>
      </c>
      <c r="G7" s="10" t="n">
        <f aca="false">E7*F7</f>
        <v>22000</v>
      </c>
      <c r="H7" s="6" t="s">
        <v>52</v>
      </c>
      <c r="I7" s="7" t="n">
        <v>22000</v>
      </c>
      <c r="J7" s="10" t="n">
        <f aca="false">IF(I7&gt;G7,I7-G7,0)</f>
        <v>0</v>
      </c>
    </row>
    <row r="8" customFormat="false" ht="15" hidden="false" customHeight="false" outlineLevel="0" collapsed="false">
      <c r="A8" s="8" t="n">
        <v>5</v>
      </c>
      <c r="B8" s="9" t="n">
        <v>46236</v>
      </c>
      <c r="C8" s="6" t="s">
        <v>27</v>
      </c>
      <c r="D8" s="8" t="str">
        <f aca="false">IFERROR(VLOOKUP(C8,'Database Barang'!$A:$C,2,FALSE()),"")</f>
        <v>Es Teh Manis</v>
      </c>
      <c r="E8" s="10" t="n">
        <f aca="false">IFERROR(VLOOKUP(C8,'Database Barang'!$A:$C,3,FALSE()),0)</f>
        <v>6000</v>
      </c>
      <c r="F8" s="6" t="n">
        <v>4</v>
      </c>
      <c r="G8" s="10" t="n">
        <f aca="false">E8*F8</f>
        <v>24000</v>
      </c>
      <c r="H8" s="6" t="s">
        <v>50</v>
      </c>
      <c r="I8" s="7" t="n">
        <v>30000</v>
      </c>
      <c r="J8" s="10" t="n">
        <f aca="false">IF(I8&gt;G8,I8-G8,0)</f>
        <v>6000</v>
      </c>
    </row>
    <row r="9" customFormat="false" ht="15" hidden="false" customHeight="false" outlineLevel="0" collapsed="false">
      <c r="A9" s="8" t="n">
        <v>6</v>
      </c>
      <c r="B9" s="9" t="n">
        <v>46236</v>
      </c>
      <c r="C9" s="6" t="s">
        <v>37</v>
      </c>
      <c r="D9" s="8" t="str">
        <f aca="false">IFERROR(VLOOKUP(C9,'Database Barang'!$A:$C,2,FALSE()),"")</f>
        <v>Ayam Geprek</v>
      </c>
      <c r="E9" s="10" t="n">
        <f aca="false">IFERROR(VLOOKUP(C9,'Database Barang'!$A:$C,3,FALSE()),0)</f>
        <v>20000</v>
      </c>
      <c r="F9" s="6" t="n">
        <v>2</v>
      </c>
      <c r="G9" s="10" t="n">
        <f aca="false">E9*F9</f>
        <v>40000</v>
      </c>
      <c r="H9" s="6" t="s">
        <v>51</v>
      </c>
      <c r="I9" s="7" t="n">
        <v>40000</v>
      </c>
      <c r="J9" s="10" t="n">
        <f aca="false">IF(I9&gt;G9,I9-G9,0)</f>
        <v>0</v>
      </c>
    </row>
    <row r="10" customFormat="false" ht="15" hidden="false" customHeight="false" outlineLevel="0" collapsed="false">
      <c r="A10" s="8" t="n">
        <v>7</v>
      </c>
      <c r="B10" s="9" t="n">
        <v>46237</v>
      </c>
      <c r="C10" s="6" t="s">
        <v>25</v>
      </c>
      <c r="D10" s="8" t="str">
        <f aca="false">IFERROR(VLOOKUP(C10,'Database Barang'!$A:$C,2,FALSE()),"")</f>
        <v>Kopi Susu Gula Aren</v>
      </c>
      <c r="E10" s="10" t="n">
        <f aca="false">IFERROR(VLOOKUP(C10,'Database Barang'!$A:$C,3,FALSE()),0)</f>
        <v>12000</v>
      </c>
      <c r="F10" s="6" t="n">
        <v>3</v>
      </c>
      <c r="G10" s="10" t="n">
        <f aca="false">E10*F10</f>
        <v>36000</v>
      </c>
      <c r="H10" s="6" t="s">
        <v>50</v>
      </c>
      <c r="I10" s="7" t="n">
        <v>40000</v>
      </c>
      <c r="J10" s="10" t="n">
        <f aca="false">IF(I10&gt;G10,I10-G10,0)</f>
        <v>4000</v>
      </c>
    </row>
    <row r="11" customFormat="false" ht="15" hidden="false" customHeight="false" outlineLevel="0" collapsed="false">
      <c r="A11" s="8" t="n">
        <v>8</v>
      </c>
      <c r="B11" s="9" t="n">
        <v>46237</v>
      </c>
      <c r="C11" s="6" t="s">
        <v>33</v>
      </c>
      <c r="D11" s="8" t="str">
        <f aca="false">IFERROR(VLOOKUP(C11,'Database Barang'!$A:$C,2,FALSE()),"")</f>
        <v>Mie Ayam Bakso</v>
      </c>
      <c r="E11" s="10" t="n">
        <f aca="false">IFERROR(VLOOKUP(C11,'Database Barang'!$A:$C,3,FALSE()),0)</f>
        <v>18000</v>
      </c>
      <c r="F11" s="6" t="n">
        <v>2</v>
      </c>
      <c r="G11" s="10" t="n">
        <f aca="false">E11*F11</f>
        <v>36000</v>
      </c>
      <c r="H11" s="6" t="s">
        <v>52</v>
      </c>
      <c r="I11" s="7" t="n">
        <v>36000</v>
      </c>
      <c r="J11" s="10" t="n">
        <f aca="false">IF(I11&gt;G11,I11-G11,0)</f>
        <v>0</v>
      </c>
    </row>
    <row r="12" customFormat="false" ht="15" hidden="false" customHeight="false" outlineLevel="0" collapsed="false">
      <c r="A12" s="8" t="n">
        <v>9</v>
      </c>
      <c r="B12" s="9" t="n">
        <v>46237</v>
      </c>
      <c r="C12" s="6" t="s">
        <v>35</v>
      </c>
      <c r="D12" s="8" t="str">
        <f aca="false">IFERROR(VLOOKUP(C12,'Database Barang'!$A:$C,2,FALSE()),"")</f>
        <v>Jus Alpukat</v>
      </c>
      <c r="E12" s="10" t="n">
        <f aca="false">IFERROR(VLOOKUP(C12,'Database Barang'!$A:$C,3,FALSE()),0)</f>
        <v>14000</v>
      </c>
      <c r="F12" s="6" t="n">
        <v>1</v>
      </c>
      <c r="G12" s="10" t="n">
        <f aca="false">E12*F12</f>
        <v>14000</v>
      </c>
      <c r="H12" s="6" t="s">
        <v>50</v>
      </c>
      <c r="I12" s="7" t="n">
        <v>15000</v>
      </c>
      <c r="J12" s="10" t="n">
        <f aca="false">IF(I12&gt;G12,I12-G12,0)</f>
        <v>1000</v>
      </c>
    </row>
    <row r="13" customFormat="false" ht="15" hidden="false" customHeight="false" outlineLevel="0" collapsed="false">
      <c r="A13" s="8" t="n">
        <v>10</v>
      </c>
      <c r="B13" s="9" t="n">
        <v>46238</v>
      </c>
      <c r="C13" s="6" t="s">
        <v>27</v>
      </c>
      <c r="D13" s="8" t="str">
        <f aca="false">IFERROR(VLOOKUP(C13,'Database Barang'!$A:$C,2,FALSE()),"")</f>
        <v>Es Teh Manis</v>
      </c>
      <c r="E13" s="10" t="n">
        <f aca="false">IFERROR(VLOOKUP(C13,'Database Barang'!$A:$C,3,FALSE()),0)</f>
        <v>6000</v>
      </c>
      <c r="F13" s="6" t="n">
        <v>5</v>
      </c>
      <c r="G13" s="10" t="n">
        <f aca="false">E13*F13</f>
        <v>30000</v>
      </c>
      <c r="H13" s="6" t="s">
        <v>51</v>
      </c>
      <c r="I13" s="7" t="n">
        <v>30000</v>
      </c>
      <c r="J13" s="10" t="n">
        <f aca="false">IF(I13&gt;G13,I13-G13,0)</f>
        <v>0</v>
      </c>
    </row>
    <row r="14" customFormat="false" ht="15" hidden="false" customHeight="false" outlineLevel="0" collapsed="false">
      <c r="A14" s="8" t="n">
        <v>11</v>
      </c>
      <c r="B14" s="9" t="n">
        <v>46238</v>
      </c>
      <c r="C14" s="6" t="s">
        <v>25</v>
      </c>
      <c r="D14" s="8" t="str">
        <f aca="false">IFERROR(VLOOKUP(C14,'Database Barang'!$A:$C,2,FALSE()),"")</f>
        <v>Kopi Susu Gula Aren</v>
      </c>
      <c r="E14" s="10" t="n">
        <f aca="false">IFERROR(VLOOKUP(C14,'Database Barang'!$A:$C,3,FALSE()),0)</f>
        <v>12000</v>
      </c>
      <c r="F14" s="6" t="n">
        <v>4</v>
      </c>
      <c r="G14" s="10" t="n">
        <f aca="false">E14*F14</f>
        <v>48000</v>
      </c>
      <c r="H14" s="6" t="s">
        <v>50</v>
      </c>
      <c r="I14" s="7" t="n">
        <v>50000</v>
      </c>
      <c r="J14" s="10" t="n">
        <f aca="false">IF(I14&gt;G14,I14-G14,0)</f>
        <v>2000</v>
      </c>
    </row>
    <row r="15" customFormat="false" ht="15" hidden="false" customHeight="false" outlineLevel="0" collapsed="false">
      <c r="A15" s="8" t="n">
        <v>12</v>
      </c>
      <c r="B15" s="9" t="n">
        <v>46238</v>
      </c>
      <c r="C15" s="6" t="s">
        <v>29</v>
      </c>
      <c r="D15" s="8" t="str">
        <f aca="false">IFERROR(VLOOKUP(C15,'Database Barang'!$A:$C,2,FALSE()),"")</f>
        <v>Roti Bakar Coklat</v>
      </c>
      <c r="E15" s="10" t="n">
        <f aca="false">IFERROR(VLOOKUP(C15,'Database Barang'!$A:$C,3,FALSE()),0)</f>
        <v>15000</v>
      </c>
      <c r="F15" s="6" t="n">
        <v>2</v>
      </c>
      <c r="G15" s="10" t="n">
        <f aca="false">E15*F15</f>
        <v>30000</v>
      </c>
      <c r="H15" s="6" t="s">
        <v>52</v>
      </c>
      <c r="I15" s="7" t="n">
        <v>30000</v>
      </c>
      <c r="J15" s="10" t="n">
        <f aca="false">IF(I15&gt;G15,I15-G15,0)</f>
        <v>0</v>
      </c>
    </row>
    <row r="16" customFormat="false" ht="15" hidden="false" customHeight="false" outlineLevel="0" collapsed="false">
      <c r="A16" s="8" t="n">
        <v>13</v>
      </c>
      <c r="B16" s="9" t="n">
        <v>46239</v>
      </c>
      <c r="C16" s="6" t="s">
        <v>37</v>
      </c>
      <c r="D16" s="8" t="str">
        <f aca="false">IFERROR(VLOOKUP(C16,'Database Barang'!$A:$C,2,FALSE()),"")</f>
        <v>Ayam Geprek</v>
      </c>
      <c r="E16" s="10" t="n">
        <f aca="false">IFERROR(VLOOKUP(C16,'Database Barang'!$A:$C,3,FALSE()),0)</f>
        <v>20000</v>
      </c>
      <c r="F16" s="6" t="n">
        <v>3</v>
      </c>
      <c r="G16" s="10" t="n">
        <f aca="false">E16*F16</f>
        <v>60000</v>
      </c>
      <c r="H16" s="6" t="s">
        <v>50</v>
      </c>
      <c r="I16" s="7" t="n">
        <v>65000</v>
      </c>
      <c r="J16" s="10" t="n">
        <f aca="false">IF(I16&gt;G16,I16-G16,0)</f>
        <v>5000</v>
      </c>
    </row>
    <row r="17" customFormat="false" ht="15" hidden="false" customHeight="false" outlineLevel="0" collapsed="false">
      <c r="A17" s="8" t="n">
        <v>14</v>
      </c>
      <c r="B17" s="9" t="n">
        <v>46239</v>
      </c>
      <c r="C17" s="6" t="s">
        <v>39</v>
      </c>
      <c r="D17" s="8" t="str">
        <f aca="false">IFERROR(VLOOKUP(C17,'Database Barang'!$A:$C,2,FALSE()),"")</f>
        <v>Air Mineral 600ml</v>
      </c>
      <c r="E17" s="10" t="n">
        <f aca="false">IFERROR(VLOOKUP(C17,'Database Barang'!$A:$C,3,FALSE()),0)</f>
        <v>4000</v>
      </c>
      <c r="F17" s="6" t="n">
        <v>5</v>
      </c>
      <c r="G17" s="10" t="n">
        <f aca="false">E17*F17</f>
        <v>20000</v>
      </c>
      <c r="H17" s="6" t="s">
        <v>51</v>
      </c>
      <c r="I17" s="7" t="n">
        <v>20000</v>
      </c>
      <c r="J17" s="10" t="n">
        <f aca="false">IF(I17&gt;G17,I17-G17,0)</f>
        <v>0</v>
      </c>
    </row>
    <row r="18" customFormat="false" ht="15" hidden="false" customHeight="false" outlineLevel="0" collapsed="false">
      <c r="A18" s="8" t="n">
        <v>15</v>
      </c>
      <c r="B18" s="9" t="n">
        <v>46239</v>
      </c>
      <c r="C18" s="6" t="s">
        <v>31</v>
      </c>
      <c r="D18" s="8" t="str">
        <f aca="false">IFERROR(VLOOKUP(C18,'Database Barang'!$A:$C,2,FALSE()),"")</f>
        <v>Nasi Goreng Spesial</v>
      </c>
      <c r="E18" s="10" t="n">
        <f aca="false">IFERROR(VLOOKUP(C18,'Database Barang'!$A:$C,3,FALSE()),0)</f>
        <v>22000</v>
      </c>
      <c r="F18" s="6" t="n">
        <v>2</v>
      </c>
      <c r="G18" s="10" t="n">
        <f aca="false">E18*F18</f>
        <v>44000</v>
      </c>
      <c r="H18" s="6" t="s">
        <v>50</v>
      </c>
      <c r="I18" s="7" t="n">
        <v>50000</v>
      </c>
      <c r="J18" s="10" t="n">
        <f aca="false">IF(I18&gt;G18,I18-G18,0)</f>
        <v>6000</v>
      </c>
    </row>
    <row r="19" customFormat="false" ht="15" hidden="false" customHeight="false" outlineLevel="0" collapsed="false">
      <c r="F19" s="11" t="s">
        <v>53</v>
      </c>
      <c r="G19" s="12" t="n">
        <f aca="false">SUM(G4:G18)</f>
        <v>455000</v>
      </c>
    </row>
  </sheetData>
  <dataValidations count="2">
    <dataValidation allowBlank="true" errorStyle="stop" operator="between" showDropDown="false" showErrorMessage="false" showInputMessage="false" sqref="C4:C38" type="list">
      <formula1>'Database Barang'!$A$4:$A$11</formula1>
      <formula2>0</formula2>
    </dataValidation>
    <dataValidation allowBlank="true" errorStyle="stop" operator="between" showDropDown="false" showErrorMessage="false" showInputMessage="false" sqref="H4:H38" type="list">
      <formula1>"Tunai,Transfer,QRIS"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1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4"/>
    <col collapsed="false" customWidth="true" hidden="false" outlineLevel="0" max="2" min="2" style="0" width="20"/>
    <col collapsed="false" customWidth="true" hidden="false" outlineLevel="0" max="3" min="3" style="0" width="16"/>
  </cols>
  <sheetData>
    <row r="1" customFormat="false" ht="17.35" hidden="false" customHeight="false" outlineLevel="0" collapsed="false">
      <c r="A1" s="1" t="s">
        <v>54</v>
      </c>
    </row>
    <row r="3" customFormat="false" ht="15" hidden="false" customHeight="false" outlineLevel="0" collapsed="false">
      <c r="A3" s="2" t="s">
        <v>55</v>
      </c>
    </row>
    <row r="4" customFormat="false" ht="26.85" hidden="false" customHeight="false" outlineLevel="0" collapsed="false">
      <c r="A4" s="5" t="s">
        <v>43</v>
      </c>
      <c r="B4" s="5" t="s">
        <v>56</v>
      </c>
      <c r="C4" s="5" t="s">
        <v>57</v>
      </c>
    </row>
    <row r="5" customFormat="false" ht="15" hidden="false" customHeight="false" outlineLevel="0" collapsed="false">
      <c r="A5" s="9" t="n">
        <v>46235</v>
      </c>
      <c r="B5" s="10" t="n">
        <f aca="false">SUMIFS(Transaksi!$G:$G,Transaksi!$B:$B,A5)</f>
        <v>51000</v>
      </c>
      <c r="C5" s="8" t="n">
        <f aca="false">COUNTIFS(Transaksi!$B:$B,A5)</f>
        <v>3</v>
      </c>
    </row>
    <row r="6" customFormat="false" ht="15" hidden="false" customHeight="false" outlineLevel="0" collapsed="false">
      <c r="A6" s="9" t="n">
        <v>46236</v>
      </c>
      <c r="B6" s="10" t="n">
        <f aca="false">SUMIFS(Transaksi!$G:$G,Transaksi!$B:$B,A6)</f>
        <v>86000</v>
      </c>
      <c r="C6" s="8" t="n">
        <f aca="false">COUNTIFS(Transaksi!$B:$B,A6)</f>
        <v>3</v>
      </c>
    </row>
    <row r="7" customFormat="false" ht="15" hidden="false" customHeight="false" outlineLevel="0" collapsed="false">
      <c r="A7" s="9" t="n">
        <v>46237</v>
      </c>
      <c r="B7" s="10" t="n">
        <f aca="false">SUMIFS(Transaksi!$G:$G,Transaksi!$B:$B,A7)</f>
        <v>86000</v>
      </c>
      <c r="C7" s="8" t="n">
        <f aca="false">COUNTIFS(Transaksi!$B:$B,A7)</f>
        <v>3</v>
      </c>
    </row>
    <row r="8" customFormat="false" ht="15" hidden="false" customHeight="false" outlineLevel="0" collapsed="false">
      <c r="A8" s="9" t="n">
        <v>46238</v>
      </c>
      <c r="B8" s="10" t="n">
        <f aca="false">SUMIFS(Transaksi!$G:$G,Transaksi!$B:$B,A8)</f>
        <v>108000</v>
      </c>
      <c r="C8" s="8" t="n">
        <f aca="false">COUNTIFS(Transaksi!$B:$B,A8)</f>
        <v>3</v>
      </c>
    </row>
    <row r="9" customFormat="false" ht="15" hidden="false" customHeight="false" outlineLevel="0" collapsed="false">
      <c r="A9" s="9" t="n">
        <v>46239</v>
      </c>
      <c r="B9" s="10" t="n">
        <f aca="false">SUMIFS(Transaksi!$G:$G,Transaksi!$B:$B,A9)</f>
        <v>124000</v>
      </c>
      <c r="C9" s="8" t="n">
        <f aca="false">COUNTIFS(Transaksi!$B:$B,A9)</f>
        <v>3</v>
      </c>
    </row>
    <row r="11" customFormat="false" ht="15" hidden="false" customHeight="false" outlineLevel="0" collapsed="false">
      <c r="A11" s="2" t="s">
        <v>58</v>
      </c>
    </row>
    <row r="12" customFormat="false" ht="15" hidden="false" customHeight="false" outlineLevel="0" collapsed="false">
      <c r="A12" s="13" t="str">
        <f aca="false">INDEX('Database Barang'!$B$4:$B$11,MATCH(MAX('Database Barang'!$E$4:$E$11),'Database Barang'!$E$4:$E$11,0))</f>
        <v>Kopi Susu Gula Aren</v>
      </c>
    </row>
    <row r="13" customFormat="false" ht="15" hidden="false" customHeight="false" outlineLevel="0" collapsed="false">
      <c r="A13" s="2" t="s">
        <v>59</v>
      </c>
    </row>
    <row r="14" customFormat="false" ht="15" hidden="false" customHeight="false" outlineLevel="0" collapsed="false">
      <c r="A14" s="13" t="n">
        <f aca="false">MAX('Database Barang'!$E$4:$E$11)</f>
        <v>9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1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2"/>
    <col collapsed="false" customWidth="true" hidden="false" outlineLevel="0" max="2" min="2" style="0" width="22"/>
  </cols>
  <sheetData>
    <row r="1" customFormat="false" ht="17.35" hidden="false" customHeight="false" outlineLevel="0" collapsed="false">
      <c r="A1" s="1" t="s">
        <v>60</v>
      </c>
    </row>
    <row r="3" customFormat="false" ht="15" hidden="false" customHeight="false" outlineLevel="0" collapsed="false">
      <c r="A3" s="11" t="s">
        <v>61</v>
      </c>
      <c r="B3" s="10" t="n">
        <f aca="false">Transaksi!G19</f>
        <v>455000</v>
      </c>
    </row>
    <row r="4" customFormat="false" ht="15" hidden="false" customHeight="false" outlineLevel="0" collapsed="false">
      <c r="A4" s="11" t="s">
        <v>57</v>
      </c>
      <c r="B4" s="8" t="n">
        <f aca="false">COUNTA(Transaksi!A4:A18)</f>
        <v>15</v>
      </c>
    </row>
    <row r="5" customFormat="false" ht="15" hidden="false" customHeight="false" outlineLevel="0" collapsed="false">
      <c r="A5" s="11" t="s">
        <v>62</v>
      </c>
      <c r="B5" s="10" t="n">
        <f aca="false">Transaksi!G19/COUNTA(Transaksi!A4:A18)</f>
        <v>30333.3333333333</v>
      </c>
    </row>
    <row r="6" customFormat="false" ht="15" hidden="false" customHeight="false" outlineLevel="0" collapsed="false">
      <c r="A6" s="11" t="s">
        <v>63</v>
      </c>
      <c r="B6" s="8" t="str">
        <f aca="false">INDEX('Database Barang'!$B$4:$B$11,MATCH(MAX('Database Barang'!$E$4:$E$11),'Database Barang'!$E$4:$E$11,0))</f>
        <v>Kopi Susu Gula Aren</v>
      </c>
    </row>
    <row r="10" customFormat="false" ht="15" hidden="false" customHeight="false" outlineLevel="0" collapsed="false">
      <c r="A10" s="5" t="s">
        <v>64</v>
      </c>
      <c r="B10" s="5" t="s">
        <v>65</v>
      </c>
    </row>
    <row r="11" customFormat="false" ht="15" hidden="false" customHeight="false" outlineLevel="0" collapsed="false">
      <c r="A11" s="14" t="str">
        <f aca="false">'Database Barang'!B4</f>
        <v>Kopi Susu Gula Aren</v>
      </c>
      <c r="B11" s="14" t="n">
        <f aca="false">'Database Barang'!E4</f>
        <v>9</v>
      </c>
    </row>
    <row r="12" customFormat="false" ht="15" hidden="false" customHeight="false" outlineLevel="0" collapsed="false">
      <c r="A12" s="14" t="str">
        <f aca="false">'Database Barang'!B5</f>
        <v>Es Teh Manis</v>
      </c>
      <c r="B12" s="14" t="n">
        <f aca="false">'Database Barang'!E5</f>
        <v>9</v>
      </c>
    </row>
    <row r="13" customFormat="false" ht="15" hidden="false" customHeight="false" outlineLevel="0" collapsed="false">
      <c r="A13" s="14" t="str">
        <f aca="false">'Database Barang'!B6</f>
        <v>Roti Bakar Coklat</v>
      </c>
      <c r="B13" s="14" t="n">
        <f aca="false">'Database Barang'!E6</f>
        <v>3</v>
      </c>
    </row>
    <row r="14" customFormat="false" ht="15" hidden="false" customHeight="false" outlineLevel="0" collapsed="false">
      <c r="A14" s="14" t="str">
        <f aca="false">'Database Barang'!B7</f>
        <v>Nasi Goreng Spesial</v>
      </c>
      <c r="B14" s="14" t="n">
        <f aca="false">'Database Barang'!E7</f>
        <v>3</v>
      </c>
    </row>
    <row r="15" customFormat="false" ht="15" hidden="false" customHeight="false" outlineLevel="0" collapsed="false">
      <c r="A15" s="14" t="str">
        <f aca="false">'Database Barang'!B8</f>
        <v>Mie Ayam Bakso</v>
      </c>
      <c r="B15" s="14" t="n">
        <f aca="false">'Database Barang'!E8</f>
        <v>2</v>
      </c>
    </row>
    <row r="16" customFormat="false" ht="15" hidden="false" customHeight="false" outlineLevel="0" collapsed="false">
      <c r="A16" s="14" t="str">
        <f aca="false">'Database Barang'!B9</f>
        <v>Jus Alpukat</v>
      </c>
      <c r="B16" s="14" t="n">
        <f aca="false">'Database Barang'!E9</f>
        <v>1</v>
      </c>
    </row>
    <row r="17" customFormat="false" ht="15" hidden="false" customHeight="false" outlineLevel="0" collapsed="false">
      <c r="A17" s="14" t="str">
        <f aca="false">'Database Barang'!B10</f>
        <v>Ayam Geprek</v>
      </c>
      <c r="B17" s="14" t="n">
        <f aca="false">'Database Barang'!E10</f>
        <v>5</v>
      </c>
    </row>
    <row r="18" customFormat="false" ht="15" hidden="false" customHeight="false" outlineLevel="0" collapsed="false">
      <c r="A18" s="14" t="str">
        <f aca="false">'Database Barang'!B11</f>
        <v>Air Mineral 600ml</v>
      </c>
      <c r="B18" s="14" t="n">
        <f aca="false">'Database Barang'!E11</f>
        <v>8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2026-08-12T01:25:51Z</dcterms:created>
  <dc:creator>openpyxl</dc:creator>
  <dc:description/>
  <dc:language>en-US</dc:language>
  <cp:lastModifiedBy/>
  <dcterms:modified xsi:type="dcterms:W3CDTF">2026-08-12T01:26:00Z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