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Master Barang" sheetId="2" state="visible" r:id="rId4"/>
    <sheet name="Mutasi Stok" sheetId="3" state="visible" r:id="rId5"/>
    <sheet name="Rekap Stok" sheetId="4" state="visible" r:id="rId6"/>
    <sheet name="Dash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<sst xmlns="http://schemas.openxmlformats.org/spreadsheetml/2006/main" count="145" uniqueCount="79">
  <si>
    <t xml:space="preserve">Tabel Stok Barang Otomatis</t>
  </si>
  <si>
    <t xml:space="preserve">PANDUAN PENGGUNAAN</t>
  </si>
  <si>
    <t xml:space="preserve">1. Buka sheet 'Master Barang' — isi data dasar tiap produk: Kode, Nama, Kategori, Satuan, Harga Beli, Harga Jual, Stok Minimum (ambang batas restock).</t>
  </si>
  <si>
    <t xml:space="preserve">2. Setiap ada barang masuk (pembelian/restock) atau keluar (penjualan/pemakaian), catat di sheet 'Mutasi Stok': Tanggal, pilih Kode Barang dari dropdown, pilih Jenis (Masuk/Keluar), Jumlah, Keterangan.</t>
  </si>
  <si>
    <t xml:space="preserve">3. Sheet 'Rekap Stok' OTOMATIS menghitung stok akhir tiap produk berdasarkan seluruh mutasi, beserta nilai stok dan status apakah perlu restock — TIDAK PERLU diedit manual.</t>
  </si>
  <si>
    <t xml:space="preserve">4. Sheet 'Dashboard' menampilkan ringkasan total nilai stok, jumlah produk yang perlu restock, dan grafik stok per produk.</t>
  </si>
  <si>
    <t xml:space="preserve">KETERANGAN WARNA:</t>
  </si>
  <si>
    <t xml:space="preserve">- Teks BIRU = sel input, silakan diisi/diubah sesuai barang Anda</t>
  </si>
  <si>
    <t xml:space="preserve">- Teks HITAM = rumus otomatis, JANGAN diedit manual</t>
  </si>
  <si>
    <t xml:space="preserve">- Baris MERAH di Rekap Stok = produk yang stoknya sudah di bawah/sama dengan stok minimum, segera restock</t>
  </si>
  <si>
    <t xml:space="preserve">RUMUS DASAR:</t>
  </si>
  <si>
    <t xml:space="preserve">Stok Akhir = Total Barang Masuk - Total Barang Keluar (dihitung dari seluruh riwayat mutasi)</t>
  </si>
  <si>
    <t xml:space="preserve">Status Restock = OTOMATIS 'Segera Restock' jika Stok Akhir &lt;= Stok Minimum yang ditentukan di Master Barang</t>
  </si>
  <si>
    <t xml:space="preserve">Master Data Barang</t>
  </si>
  <si>
    <t xml:space="preserve">Kode Barang</t>
  </si>
  <si>
    <t xml:space="preserve">Nama Barang</t>
  </si>
  <si>
    <t xml:space="preserve">Kategori</t>
  </si>
  <si>
    <t xml:space="preserve">Satuan</t>
  </si>
  <si>
    <t xml:space="preserve">Harga Beli (Rp)</t>
  </si>
  <si>
    <t xml:space="preserve">Harga Jual (Rp)</t>
  </si>
  <si>
    <t xml:space="preserve">Stok Minimum</t>
  </si>
  <si>
    <t xml:space="preserve">BRG001</t>
  </si>
  <si>
    <t xml:space="preserve">Beras Premium 5kg</t>
  </si>
  <si>
    <t xml:space="preserve">Sembako</t>
  </si>
  <si>
    <t xml:space="preserve">Karung</t>
  </si>
  <si>
    <t xml:space="preserve">BRG002</t>
  </si>
  <si>
    <t xml:space="preserve">Minyak Goreng 2L</t>
  </si>
  <si>
    <t xml:space="preserve">Botol</t>
  </si>
  <si>
    <t xml:space="preserve">BRG003</t>
  </si>
  <si>
    <t xml:space="preserve">Gula Pasir 1kg</t>
  </si>
  <si>
    <t xml:space="preserve">Pack</t>
  </si>
  <si>
    <t xml:space="preserve">BRG004</t>
  </si>
  <si>
    <t xml:space="preserve">Kertas A4 80gr</t>
  </si>
  <si>
    <t xml:space="preserve">ATK</t>
  </si>
  <si>
    <t xml:space="preserve">Rim</t>
  </si>
  <si>
    <t xml:space="preserve">BRG005</t>
  </si>
  <si>
    <t xml:space="preserve">Pulpen Standar</t>
  </si>
  <si>
    <t xml:space="preserve">Box</t>
  </si>
  <si>
    <t xml:space="preserve">BRG006</t>
  </si>
  <si>
    <t xml:space="preserve">Sabun Mandi Batang</t>
  </si>
  <si>
    <t xml:space="preserve">Toiletries</t>
  </si>
  <si>
    <t xml:space="preserve">BRG007</t>
  </si>
  <si>
    <t xml:space="preserve">Shampoo Sachet</t>
  </si>
  <si>
    <t xml:space="preserve">Renceng</t>
  </si>
  <si>
    <t xml:space="preserve">BRG008</t>
  </si>
  <si>
    <t xml:space="preserve">Mie Instan Goreng</t>
  </si>
  <si>
    <t xml:space="preserve">Dus</t>
  </si>
  <si>
    <t xml:space="preserve">BRG009</t>
  </si>
  <si>
    <t xml:space="preserve">Air Mineral 600ml</t>
  </si>
  <si>
    <t xml:space="preserve">Minuman</t>
  </si>
  <si>
    <t xml:space="preserve">BRG010</t>
  </si>
  <si>
    <t xml:space="preserve">Kopi Sachet</t>
  </si>
  <si>
    <t xml:space="preserve">Mutasi Stok Barang</t>
  </si>
  <si>
    <t xml:space="preserve">No</t>
  </si>
  <si>
    <t xml:space="preserve">Tanggal</t>
  </si>
  <si>
    <t xml:space="preserve">Jenis</t>
  </si>
  <si>
    <t xml:space="preserve">Jumlah</t>
  </si>
  <si>
    <t xml:space="preserve">Keterangan</t>
  </si>
  <si>
    <t xml:space="preserve">Masuk</t>
  </si>
  <si>
    <t xml:space="preserve">Restock awal bulan</t>
  </si>
  <si>
    <t xml:space="preserve">Keluar</t>
  </si>
  <si>
    <t xml:space="preserve">Penjualan</t>
  </si>
  <si>
    <t xml:space="preserve">Restock ATK</t>
  </si>
  <si>
    <t xml:space="preserve">Restock toiletries</t>
  </si>
  <si>
    <t xml:space="preserve">Restock sembako</t>
  </si>
  <si>
    <t xml:space="preserve">Restock minuman</t>
  </si>
  <si>
    <t xml:space="preserve">Rekap Stok Barang</t>
  </si>
  <si>
    <t xml:space="preserve">Kode</t>
  </si>
  <si>
    <t xml:space="preserve">Total Masuk</t>
  </si>
  <si>
    <t xml:space="preserve">Total Keluar</t>
  </si>
  <si>
    <t xml:space="preserve">Stok Akhir</t>
  </si>
  <si>
    <t xml:space="preserve">Nilai Stok (Rp)</t>
  </si>
  <si>
    <t xml:space="preserve">Status</t>
  </si>
  <si>
    <t xml:space="preserve">Dashboard Stok Barang</t>
  </si>
  <si>
    <t xml:space="preserve">Total Nilai Stok Keseluruhan (Rp)</t>
  </si>
  <si>
    <t xml:space="preserve">Jumlah Produk</t>
  </si>
  <si>
    <t xml:space="preserve">Jumlah Produk Perlu Restock</t>
  </si>
  <si>
    <t xml:space="preserve">Produk Nilai Stok Tertinggi</t>
  </si>
  <si>
    <t xml:space="preserve">Produk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</si>
</sst>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dd/mm/yyyy"/>
    <numFmt numFmtId="167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F172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EE2E2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Stok Akhir per Produk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Dashboard!B10</c:f>
              <c:strCache>
                <c:ptCount val="1"/>
                <c:pt idx="0">
                  <c:v>Stok Akhir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Dashboard!$A$11:$A$20</c:f>
              <c:strCache>
                <c:ptCount val="10"/>
                <c:pt idx="0">
                  <c:v>Beras Premium 5kg</c:v>
                </c:pt>
                <c:pt idx="1">
                  <c:v>Minyak Goreng 2L</c:v>
                </c:pt>
                <c:pt idx="2">
                  <c:v>Gula Pasir 1kg</c:v>
                </c:pt>
                <c:pt idx="3">
                  <c:v>Kertas A4 80gr</c:v>
                </c:pt>
                <c:pt idx="4">
                  <c:v>Pulpen Standar</c:v>
                </c:pt>
                <c:pt idx="5">
                  <c:v>Sabun Mandi Batang</c:v>
                </c:pt>
                <c:pt idx="6">
                  <c:v>Shampoo Sachet</c:v>
                </c:pt>
                <c:pt idx="7">
                  <c:v>Mie Instan Goreng</c:v>
                </c:pt>
                <c:pt idx="8">
                  <c:v>Air Mineral 600ml</c:v>
                </c:pt>
                <c:pt idx="9">
                  <c:v>Kopi Sachet</c:v>
                </c:pt>
              </c:strCache>
            </c:strRef>
          </c:cat>
          <c:val>
            <c:numRef>
              <c:f>Dashboard!$B$11:$B$20</c:f>
              <c:numCache>
                <c:formatCode>General</c:formatCode>
                <c:ptCount val="10"/>
                <c:pt idx="0">
                  <c:v>5</c:v>
                </c:pt>
                <c:pt idx="1">
                  <c:v>12</c:v>
                </c:pt>
                <c:pt idx="2">
                  <c:v>12</c:v>
                </c:pt>
                <c:pt idx="3">
                  <c:v>7</c:v>
                </c:pt>
                <c:pt idx="4">
                  <c:v>11</c:v>
                </c:pt>
                <c:pt idx="5">
                  <c:v>35</c:v>
                </c:pt>
                <c:pt idx="6">
                  <c:v>50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</c:numCache>
            </c:numRef>
          </c:val>
        </c:ser>
        <c:gapWidth val="150"/>
        <c:overlap val="0"/>
        <c:axId val="61031529"/>
        <c:axId val="85694200"/>
      </c:barChart>
      <c:catAx>
        <c:axId val="6103152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5694200"/>
        <c:crosses val="autoZero"/>
        <c:auto val="1"/>
        <c:lblAlgn val="ctr"/>
        <c:lblOffset val="100"/>
        <c:noMultiLvlLbl val="0"/>
      </c:catAx>
      <c:valAx>
        <c:axId val="856942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Jumlah Unit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03152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8</xdr:row>
      <xdr:rowOff>160920</xdr:rowOff>
    </xdr:from>
    <xdr:to>
      <xdr:col>13</xdr:col>
      <xdr:colOff>364320</xdr:colOff>
      <xdr:row>27</xdr:row>
      <xdr:rowOff>141120</xdr:rowOff>
    </xdr:to>
    <xdr:graphicFrame>
      <xdr:nvGraphicFramePr>
        <xdr:cNvPr id="0" name="Chart 1"/>
        <xdr:cNvGraphicFramePr/>
      </xdr:nvGraphicFramePr>
      <xdr:xfrm>
        <a:off x="4417560" y="171468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28.35" hidden="false" customHeight="false" outlineLevel="0" collapsed="false">
      <c r="A4" s="3" t="s">
        <v>2</v>
      </c>
    </row>
    <row r="5" customFormat="false" ht="28.35" hidden="false" customHeight="false" outlineLevel="0" collapsed="false">
      <c r="A5" s="3" t="s">
        <v>3</v>
      </c>
    </row>
    <row r="6" customFormat="false" ht="28.35" hidden="false" customHeight="false" outlineLevel="0" collapsed="false">
      <c r="A6" s="3" t="s">
        <v>4</v>
      </c>
    </row>
    <row r="7" customFormat="false" ht="28.3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/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3"/>
    <col collapsed="false" customWidth="true" hidden="false" outlineLevel="0" max="4" min="4" style="0" width="10"/>
    <col collapsed="false" customWidth="true" hidden="false" outlineLevel="0" max="6" min="5" style="0" width="15"/>
    <col collapsed="false" customWidth="true" hidden="false" outlineLevel="0" max="7" min="7" style="0" width="13"/>
  </cols>
  <sheetData>
    <row r="1" customFormat="false" ht="17.35" hidden="false" customHeight="false" outlineLevel="0" collapsed="false">
      <c r="A1" s="1" t="s">
        <v>13</v>
      </c>
    </row>
    <row r="3" customFormat="false" ht="26.85" hidden="false" customHeight="false" outlineLevel="0" collapsed="false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</row>
    <row r="4" customFormat="false" ht="15" hidden="false" customHeight="false" outlineLevel="0" collapsed="false">
      <c r="A4" s="6" t="s">
        <v>21</v>
      </c>
      <c r="B4" s="6" t="s">
        <v>22</v>
      </c>
      <c r="C4" s="6" t="s">
        <v>23</v>
      </c>
      <c r="D4" s="6" t="s">
        <v>24</v>
      </c>
      <c r="E4" s="7" t="n">
        <v>65000</v>
      </c>
      <c r="F4" s="7" t="n">
        <v>75000</v>
      </c>
      <c r="G4" s="6" t="n">
        <v>15</v>
      </c>
    </row>
    <row r="5" customFormat="false" ht="15" hidden="false" customHeight="false" outlineLevel="0" collapsed="false">
      <c r="A5" s="6" t="s">
        <v>25</v>
      </c>
      <c r="B5" s="6" t="s">
        <v>26</v>
      </c>
      <c r="C5" s="6" t="s">
        <v>23</v>
      </c>
      <c r="D5" s="6" t="s">
        <v>27</v>
      </c>
      <c r="E5" s="7" t="n">
        <v>32000</v>
      </c>
      <c r="F5" s="7" t="n">
        <v>38000</v>
      </c>
      <c r="G5" s="6" t="n">
        <v>20</v>
      </c>
    </row>
    <row r="6" customFormat="false" ht="15" hidden="false" customHeight="false" outlineLevel="0" collapsed="false">
      <c r="A6" s="6" t="s">
        <v>28</v>
      </c>
      <c r="B6" s="6" t="s">
        <v>29</v>
      </c>
      <c r="C6" s="6" t="s">
        <v>23</v>
      </c>
      <c r="D6" s="6" t="s">
        <v>30</v>
      </c>
      <c r="E6" s="7" t="n">
        <v>14000</v>
      </c>
      <c r="F6" s="7" t="n">
        <v>17000</v>
      </c>
      <c r="G6" s="6" t="n">
        <v>25</v>
      </c>
    </row>
    <row r="7" customFormat="false" ht="15" hidden="false" customHeight="false" outlineLevel="0" collapsed="false">
      <c r="A7" s="6" t="s">
        <v>31</v>
      </c>
      <c r="B7" s="6" t="s">
        <v>32</v>
      </c>
      <c r="C7" s="6" t="s">
        <v>33</v>
      </c>
      <c r="D7" s="6" t="s">
        <v>34</v>
      </c>
      <c r="E7" s="7" t="n">
        <v>48000</v>
      </c>
      <c r="F7" s="7" t="n">
        <v>55000</v>
      </c>
      <c r="G7" s="6" t="n">
        <v>10</v>
      </c>
    </row>
    <row r="8" customFormat="false" ht="15" hidden="false" customHeight="false" outlineLevel="0" collapsed="false">
      <c r="A8" s="6" t="s">
        <v>35</v>
      </c>
      <c r="B8" s="6" t="s">
        <v>36</v>
      </c>
      <c r="C8" s="6" t="s">
        <v>33</v>
      </c>
      <c r="D8" s="6" t="s">
        <v>37</v>
      </c>
      <c r="E8" s="7" t="n">
        <v>18000</v>
      </c>
      <c r="F8" s="7" t="n">
        <v>25000</v>
      </c>
      <c r="G8" s="6" t="n">
        <v>15</v>
      </c>
    </row>
    <row r="9" customFormat="false" ht="15" hidden="false" customHeight="false" outlineLevel="0" collapsed="false">
      <c r="A9" s="6" t="s">
        <v>38</v>
      </c>
      <c r="B9" s="6" t="s">
        <v>39</v>
      </c>
      <c r="C9" s="6" t="s">
        <v>40</v>
      </c>
      <c r="D9" s="6" t="s">
        <v>30</v>
      </c>
      <c r="E9" s="7" t="n">
        <v>12000</v>
      </c>
      <c r="F9" s="7" t="n">
        <v>16000</v>
      </c>
      <c r="G9" s="6" t="n">
        <v>30</v>
      </c>
    </row>
    <row r="10" customFormat="false" ht="15" hidden="false" customHeight="false" outlineLevel="0" collapsed="false">
      <c r="A10" s="6" t="s">
        <v>41</v>
      </c>
      <c r="B10" s="6" t="s">
        <v>42</v>
      </c>
      <c r="C10" s="6" t="s">
        <v>40</v>
      </c>
      <c r="D10" s="6" t="s">
        <v>43</v>
      </c>
      <c r="E10" s="7" t="n">
        <v>9000</v>
      </c>
      <c r="F10" s="7" t="n">
        <v>13000</v>
      </c>
      <c r="G10" s="6" t="n">
        <v>40</v>
      </c>
    </row>
    <row r="11" customFormat="false" ht="15" hidden="false" customHeight="false" outlineLevel="0" collapsed="false">
      <c r="A11" s="6" t="s">
        <v>44</v>
      </c>
      <c r="B11" s="6" t="s">
        <v>45</v>
      </c>
      <c r="C11" s="6" t="s">
        <v>23</v>
      </c>
      <c r="D11" s="6" t="s">
        <v>46</v>
      </c>
      <c r="E11" s="7" t="n">
        <v>95000</v>
      </c>
      <c r="F11" s="7" t="n">
        <v>115000</v>
      </c>
      <c r="G11" s="6" t="n">
        <v>12</v>
      </c>
    </row>
    <row r="12" customFormat="false" ht="15" hidden="false" customHeight="false" outlineLevel="0" collapsed="false">
      <c r="A12" s="6" t="s">
        <v>47</v>
      </c>
      <c r="B12" s="6" t="s">
        <v>48</v>
      </c>
      <c r="C12" s="6" t="s">
        <v>49</v>
      </c>
      <c r="D12" s="6" t="s">
        <v>46</v>
      </c>
      <c r="E12" s="7" t="n">
        <v>38000</v>
      </c>
      <c r="F12" s="7" t="n">
        <v>48000</v>
      </c>
      <c r="G12" s="6" t="n">
        <v>20</v>
      </c>
    </row>
    <row r="13" customFormat="false" ht="15" hidden="false" customHeight="false" outlineLevel="0" collapsed="false">
      <c r="A13" s="6" t="s">
        <v>50</v>
      </c>
      <c r="B13" s="6" t="s">
        <v>51</v>
      </c>
      <c r="C13" s="6" t="s">
        <v>49</v>
      </c>
      <c r="D13" s="6" t="s">
        <v>43</v>
      </c>
      <c r="E13" s="7" t="n">
        <v>16000</v>
      </c>
      <c r="F13" s="7" t="n">
        <v>22000</v>
      </c>
      <c r="G13" s="6" t="n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13"/>
    <col collapsed="false" customWidth="true" hidden="false" outlineLevel="0" max="4" min="4" style="0" width="20"/>
    <col collapsed="false" customWidth="true" hidden="false" outlineLevel="0" max="6" min="5" style="0" width="10"/>
    <col collapsed="false" customWidth="true" hidden="false" outlineLevel="0" max="7" min="7" style="0" width="20"/>
  </cols>
  <sheetData>
    <row r="1" customFormat="false" ht="17.35" hidden="false" customHeight="false" outlineLevel="0" collapsed="false">
      <c r="A1" s="1" t="s">
        <v>52</v>
      </c>
    </row>
    <row r="3" customFormat="false" ht="26.85" hidden="false" customHeight="false" outlineLevel="0" collapsed="false">
      <c r="A3" s="5" t="s">
        <v>53</v>
      </c>
      <c r="B3" s="5" t="s">
        <v>54</v>
      </c>
      <c r="C3" s="5" t="s">
        <v>14</v>
      </c>
      <c r="D3" s="5" t="s">
        <v>15</v>
      </c>
      <c r="E3" s="5" t="s">
        <v>55</v>
      </c>
      <c r="F3" s="5" t="s">
        <v>56</v>
      </c>
      <c r="G3" s="5" t="s">
        <v>57</v>
      </c>
    </row>
    <row r="4" customFormat="false" ht="15" hidden="false" customHeight="false" outlineLevel="0" collapsed="false">
      <c r="A4" s="8" t="n">
        <v>1</v>
      </c>
      <c r="B4" s="9" t="n">
        <v>46235</v>
      </c>
      <c r="C4" s="6" t="s">
        <v>21</v>
      </c>
      <c r="D4" s="8" t="str">
        <f aca="false">IFERROR(VLOOKUP(C4,'Master Barang'!$A:$B,2,FALSE()),"")</f>
        <v>Beras Premium 5kg</v>
      </c>
      <c r="E4" s="6" t="s">
        <v>58</v>
      </c>
      <c r="F4" s="6" t="n">
        <v>50</v>
      </c>
      <c r="G4" s="6" t="s">
        <v>59</v>
      </c>
    </row>
    <row r="5" customFormat="false" ht="15" hidden="false" customHeight="false" outlineLevel="0" collapsed="false">
      <c r="A5" s="8" t="n">
        <v>2</v>
      </c>
      <c r="B5" s="9" t="n">
        <v>46236</v>
      </c>
      <c r="C5" s="6" t="s">
        <v>25</v>
      </c>
      <c r="D5" s="8" t="str">
        <f aca="false">IFERROR(VLOOKUP(C5,'Master Barang'!$A:$B,2,FALSE()),"")</f>
        <v>Minyak Goreng 2L</v>
      </c>
      <c r="E5" s="6" t="s">
        <v>58</v>
      </c>
      <c r="F5" s="6" t="n">
        <v>30</v>
      </c>
      <c r="G5" s="6" t="s">
        <v>59</v>
      </c>
    </row>
    <row r="6" customFormat="false" ht="15" hidden="false" customHeight="false" outlineLevel="0" collapsed="false">
      <c r="A6" s="8" t="n">
        <v>3</v>
      </c>
      <c r="B6" s="9" t="n">
        <v>46237</v>
      </c>
      <c r="C6" s="6" t="s">
        <v>21</v>
      </c>
      <c r="D6" s="8" t="str">
        <f aca="false">IFERROR(VLOOKUP(C6,'Master Barang'!$A:$B,2,FALSE()),"")</f>
        <v>Beras Premium 5kg</v>
      </c>
      <c r="E6" s="6" t="s">
        <v>60</v>
      </c>
      <c r="F6" s="6" t="n">
        <v>12</v>
      </c>
      <c r="G6" s="6" t="s">
        <v>61</v>
      </c>
    </row>
    <row r="7" customFormat="false" ht="15" hidden="false" customHeight="false" outlineLevel="0" collapsed="false">
      <c r="A7" s="8" t="n">
        <v>4</v>
      </c>
      <c r="B7" s="9" t="n">
        <v>46238</v>
      </c>
      <c r="C7" s="6" t="s">
        <v>28</v>
      </c>
      <c r="D7" s="8" t="str">
        <f aca="false">IFERROR(VLOOKUP(C7,'Master Barang'!$A:$B,2,FALSE()),"")</f>
        <v>Gula Pasir 1kg</v>
      </c>
      <c r="E7" s="6" t="s">
        <v>58</v>
      </c>
      <c r="F7" s="6" t="n">
        <v>40</v>
      </c>
      <c r="G7" s="6" t="s">
        <v>59</v>
      </c>
    </row>
    <row r="8" customFormat="false" ht="15" hidden="false" customHeight="false" outlineLevel="0" collapsed="false">
      <c r="A8" s="8" t="n">
        <v>5</v>
      </c>
      <c r="B8" s="9" t="n">
        <v>46239</v>
      </c>
      <c r="C8" s="6" t="s">
        <v>25</v>
      </c>
      <c r="D8" s="8" t="str">
        <f aca="false">IFERROR(VLOOKUP(C8,'Master Barang'!$A:$B,2,FALSE()),"")</f>
        <v>Minyak Goreng 2L</v>
      </c>
      <c r="E8" s="6" t="s">
        <v>60</v>
      </c>
      <c r="F8" s="6" t="n">
        <v>8</v>
      </c>
      <c r="G8" s="6" t="s">
        <v>61</v>
      </c>
    </row>
    <row r="9" customFormat="false" ht="15" hidden="false" customHeight="false" outlineLevel="0" collapsed="false">
      <c r="A9" s="8" t="n">
        <v>6</v>
      </c>
      <c r="B9" s="9" t="n">
        <v>46240</v>
      </c>
      <c r="C9" s="6" t="s">
        <v>31</v>
      </c>
      <c r="D9" s="8" t="str">
        <f aca="false">IFERROR(VLOOKUP(C9,'Master Barang'!$A:$B,2,FALSE()),"")</f>
        <v>Kertas A4 80gr</v>
      </c>
      <c r="E9" s="6" t="s">
        <v>58</v>
      </c>
      <c r="F9" s="6" t="n">
        <v>15</v>
      </c>
      <c r="G9" s="6" t="s">
        <v>62</v>
      </c>
    </row>
    <row r="10" customFormat="false" ht="15" hidden="false" customHeight="false" outlineLevel="0" collapsed="false">
      <c r="A10" s="8" t="n">
        <v>7</v>
      </c>
      <c r="B10" s="9" t="n">
        <v>46241</v>
      </c>
      <c r="C10" s="6" t="s">
        <v>21</v>
      </c>
      <c r="D10" s="8" t="str">
        <f aca="false">IFERROR(VLOOKUP(C10,'Master Barang'!$A:$B,2,FALSE()),"")</f>
        <v>Beras Premium 5kg</v>
      </c>
      <c r="E10" s="6" t="s">
        <v>60</v>
      </c>
      <c r="F10" s="6" t="n">
        <v>18</v>
      </c>
      <c r="G10" s="6" t="s">
        <v>61</v>
      </c>
    </row>
    <row r="11" customFormat="false" ht="15" hidden="false" customHeight="false" outlineLevel="0" collapsed="false">
      <c r="A11" s="8" t="n">
        <v>8</v>
      </c>
      <c r="B11" s="9" t="n">
        <v>46242</v>
      </c>
      <c r="C11" s="6" t="s">
        <v>35</v>
      </c>
      <c r="D11" s="8" t="str">
        <f aca="false">IFERROR(VLOOKUP(C11,'Master Barang'!$A:$B,2,FALSE()),"")</f>
        <v>Pulpen Standar</v>
      </c>
      <c r="E11" s="6" t="s">
        <v>58</v>
      </c>
      <c r="F11" s="6" t="n">
        <v>20</v>
      </c>
      <c r="G11" s="6" t="s">
        <v>62</v>
      </c>
    </row>
    <row r="12" customFormat="false" ht="15" hidden="false" customHeight="false" outlineLevel="0" collapsed="false">
      <c r="A12" s="8" t="n">
        <v>9</v>
      </c>
      <c r="B12" s="9" t="n">
        <v>46243</v>
      </c>
      <c r="C12" s="6" t="s">
        <v>28</v>
      </c>
      <c r="D12" s="8" t="str">
        <f aca="false">IFERROR(VLOOKUP(C12,'Master Barang'!$A:$B,2,FALSE()),"")</f>
        <v>Gula Pasir 1kg</v>
      </c>
      <c r="E12" s="6" t="s">
        <v>60</v>
      </c>
      <c r="F12" s="6" t="n">
        <v>22</v>
      </c>
      <c r="G12" s="6" t="s">
        <v>61</v>
      </c>
    </row>
    <row r="13" customFormat="false" ht="15" hidden="false" customHeight="false" outlineLevel="0" collapsed="false">
      <c r="A13" s="8" t="n">
        <v>10</v>
      </c>
      <c r="B13" s="9" t="n">
        <v>46244</v>
      </c>
      <c r="C13" s="6" t="s">
        <v>38</v>
      </c>
      <c r="D13" s="8" t="str">
        <f aca="false">IFERROR(VLOOKUP(C13,'Master Barang'!$A:$B,2,FALSE()),"")</f>
        <v>Sabun Mandi Batang</v>
      </c>
      <c r="E13" s="6" t="s">
        <v>58</v>
      </c>
      <c r="F13" s="6" t="n">
        <v>35</v>
      </c>
      <c r="G13" s="6" t="s">
        <v>63</v>
      </c>
    </row>
    <row r="14" customFormat="false" ht="15" hidden="false" customHeight="false" outlineLevel="0" collapsed="false">
      <c r="A14" s="8" t="n">
        <v>11</v>
      </c>
      <c r="B14" s="9" t="n">
        <v>46245</v>
      </c>
      <c r="C14" s="6" t="s">
        <v>21</v>
      </c>
      <c r="D14" s="8" t="str">
        <f aca="false">IFERROR(VLOOKUP(C14,'Master Barang'!$A:$B,2,FALSE()),"")</f>
        <v>Beras Premium 5kg</v>
      </c>
      <c r="E14" s="6" t="s">
        <v>60</v>
      </c>
      <c r="F14" s="6" t="n">
        <v>15</v>
      </c>
      <c r="G14" s="6" t="s">
        <v>61</v>
      </c>
    </row>
    <row r="15" customFormat="false" ht="15" hidden="false" customHeight="false" outlineLevel="0" collapsed="false">
      <c r="A15" s="8" t="n">
        <v>12</v>
      </c>
      <c r="B15" s="9" t="n">
        <v>46246</v>
      </c>
      <c r="C15" s="6" t="s">
        <v>41</v>
      </c>
      <c r="D15" s="8" t="str">
        <f aca="false">IFERROR(VLOOKUP(C15,'Master Barang'!$A:$B,2,FALSE()),"")</f>
        <v>Shampoo Sachet</v>
      </c>
      <c r="E15" s="6" t="s">
        <v>58</v>
      </c>
      <c r="F15" s="6" t="n">
        <v>50</v>
      </c>
      <c r="G15" s="6" t="s">
        <v>63</v>
      </c>
    </row>
    <row r="16" customFormat="false" ht="15" hidden="false" customHeight="false" outlineLevel="0" collapsed="false">
      <c r="A16" s="8" t="n">
        <v>13</v>
      </c>
      <c r="B16" s="9" t="n">
        <v>46247</v>
      </c>
      <c r="C16" s="6" t="s">
        <v>25</v>
      </c>
      <c r="D16" s="8" t="str">
        <f aca="false">IFERROR(VLOOKUP(C16,'Master Barang'!$A:$B,2,FALSE()),"")</f>
        <v>Minyak Goreng 2L</v>
      </c>
      <c r="E16" s="6" t="s">
        <v>60</v>
      </c>
      <c r="F16" s="6" t="n">
        <v>10</v>
      </c>
      <c r="G16" s="6" t="s">
        <v>61</v>
      </c>
    </row>
    <row r="17" customFormat="false" ht="15" hidden="false" customHeight="false" outlineLevel="0" collapsed="false">
      <c r="A17" s="8" t="n">
        <v>14</v>
      </c>
      <c r="B17" s="9" t="n">
        <v>46248</v>
      </c>
      <c r="C17" s="6" t="s">
        <v>44</v>
      </c>
      <c r="D17" s="8" t="str">
        <f aca="false">IFERROR(VLOOKUP(C17,'Master Barang'!$A:$B,2,FALSE()),"")</f>
        <v>Mie Instan Goreng</v>
      </c>
      <c r="E17" s="6" t="s">
        <v>58</v>
      </c>
      <c r="F17" s="6" t="n">
        <v>20</v>
      </c>
      <c r="G17" s="6" t="s">
        <v>64</v>
      </c>
    </row>
    <row r="18" customFormat="false" ht="15" hidden="false" customHeight="false" outlineLevel="0" collapsed="false">
      <c r="A18" s="8" t="n">
        <v>15</v>
      </c>
      <c r="B18" s="9" t="n">
        <v>46249</v>
      </c>
      <c r="C18" s="6" t="s">
        <v>31</v>
      </c>
      <c r="D18" s="8" t="str">
        <f aca="false">IFERROR(VLOOKUP(C18,'Master Barang'!$A:$B,2,FALSE()),"")</f>
        <v>Kertas A4 80gr</v>
      </c>
      <c r="E18" s="6" t="s">
        <v>60</v>
      </c>
      <c r="F18" s="6" t="n">
        <v>8</v>
      </c>
      <c r="G18" s="6" t="s">
        <v>61</v>
      </c>
    </row>
    <row r="19" customFormat="false" ht="15" hidden="false" customHeight="false" outlineLevel="0" collapsed="false">
      <c r="A19" s="8" t="n">
        <v>16</v>
      </c>
      <c r="B19" s="9" t="n">
        <v>46250</v>
      </c>
      <c r="C19" s="6" t="s">
        <v>47</v>
      </c>
      <c r="D19" s="8" t="str">
        <f aca="false">IFERROR(VLOOKUP(C19,'Master Barang'!$A:$B,2,FALSE()),"")</f>
        <v>Air Mineral 600ml</v>
      </c>
      <c r="E19" s="6" t="s">
        <v>58</v>
      </c>
      <c r="F19" s="6" t="n">
        <v>25</v>
      </c>
      <c r="G19" s="6" t="s">
        <v>65</v>
      </c>
    </row>
    <row r="20" customFormat="false" ht="15" hidden="false" customHeight="false" outlineLevel="0" collapsed="false">
      <c r="A20" s="8" t="n">
        <v>17</v>
      </c>
      <c r="B20" s="9" t="n">
        <v>46251</v>
      </c>
      <c r="C20" s="6" t="s">
        <v>35</v>
      </c>
      <c r="D20" s="8" t="str">
        <f aca="false">IFERROR(VLOOKUP(C20,'Master Barang'!$A:$B,2,FALSE()),"")</f>
        <v>Pulpen Standar</v>
      </c>
      <c r="E20" s="6" t="s">
        <v>60</v>
      </c>
      <c r="F20" s="6" t="n">
        <v>9</v>
      </c>
      <c r="G20" s="6" t="s">
        <v>61</v>
      </c>
    </row>
    <row r="21" customFormat="false" ht="15" hidden="false" customHeight="false" outlineLevel="0" collapsed="false">
      <c r="A21" s="8" t="n">
        <v>18</v>
      </c>
      <c r="B21" s="9" t="n">
        <v>46252</v>
      </c>
      <c r="C21" s="6" t="s">
        <v>50</v>
      </c>
      <c r="D21" s="8" t="str">
        <f aca="false">IFERROR(VLOOKUP(C21,'Master Barang'!$A:$B,2,FALSE()),"")</f>
        <v>Kopi Sachet</v>
      </c>
      <c r="E21" s="6" t="s">
        <v>58</v>
      </c>
      <c r="F21" s="6" t="n">
        <v>30</v>
      </c>
      <c r="G21" s="6" t="s">
        <v>65</v>
      </c>
    </row>
    <row r="22" customFormat="false" ht="15" hidden="false" customHeight="false" outlineLevel="0" collapsed="false">
      <c r="A22" s="8" t="n">
        <v>19</v>
      </c>
      <c r="B22" s="9" t="n">
        <v>46253</v>
      </c>
      <c r="C22" s="6" t="s">
        <v>44</v>
      </c>
      <c r="D22" s="8" t="str">
        <f aca="false">IFERROR(VLOOKUP(C22,'Master Barang'!$A:$B,2,FALSE()),"")</f>
        <v>Mie Instan Goreng</v>
      </c>
      <c r="E22" s="6" t="s">
        <v>60</v>
      </c>
      <c r="F22" s="6" t="n">
        <v>13</v>
      </c>
      <c r="G22" s="6" t="s">
        <v>61</v>
      </c>
    </row>
    <row r="23" customFormat="false" ht="15" hidden="false" customHeight="false" outlineLevel="0" collapsed="false">
      <c r="A23" s="8" t="n">
        <v>20</v>
      </c>
      <c r="B23" s="9" t="n">
        <v>46254</v>
      </c>
      <c r="C23" s="6" t="s">
        <v>28</v>
      </c>
      <c r="D23" s="8" t="str">
        <f aca="false">IFERROR(VLOOKUP(C23,'Master Barang'!$A:$B,2,FALSE()),"")</f>
        <v>Gula Pasir 1kg</v>
      </c>
      <c r="E23" s="6" t="s">
        <v>60</v>
      </c>
      <c r="F23" s="6" t="n">
        <v>6</v>
      </c>
      <c r="G23" s="6" t="s">
        <v>61</v>
      </c>
    </row>
  </sheetData>
  <dataValidations count="2">
    <dataValidation allowBlank="true" errorStyle="stop" operator="between" showDropDown="false" showErrorMessage="false" showInputMessage="false" sqref="C4:C53" type="list">
      <formula1>'Master Barang'!$A$4:$A$13</formula1>
      <formula2>0</formula2>
    </dataValidation>
    <dataValidation allowBlank="true" errorStyle="stop" operator="between" showDropDown="false" showErrorMessage="false" showInputMessage="false" sqref="E4:E53" type="list">
      <formula1>"Masuk,Keluar"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4" min="3" style="0" width="12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16"/>
    <col collapsed="false" customWidth="true" hidden="false" outlineLevel="0" max="8" min="8" style="0" width="15"/>
  </cols>
  <sheetData>
    <row r="1" customFormat="false" ht="17.35" hidden="false" customHeight="false" outlineLevel="0" collapsed="false">
      <c r="A1" s="1" t="s">
        <v>66</v>
      </c>
    </row>
    <row r="3" customFormat="false" ht="26.85" hidden="false" customHeight="false" outlineLevel="0" collapsed="false">
      <c r="A3" s="5" t="s">
        <v>67</v>
      </c>
      <c r="B3" s="5" t="s">
        <v>15</v>
      </c>
      <c r="C3" s="5" t="s">
        <v>68</v>
      </c>
      <c r="D3" s="5" t="s">
        <v>69</v>
      </c>
      <c r="E3" s="5" t="s">
        <v>70</v>
      </c>
      <c r="F3" s="5" t="s">
        <v>20</v>
      </c>
      <c r="G3" s="5" t="s">
        <v>71</v>
      </c>
      <c r="H3" s="5" t="s">
        <v>72</v>
      </c>
    </row>
    <row r="4" customFormat="false" ht="15" hidden="false" customHeight="false" outlineLevel="0" collapsed="false">
      <c r="A4" s="10" t="str">
        <f aca="false">'Master Barang'!A4</f>
        <v>BRG001</v>
      </c>
      <c r="B4" s="10" t="str">
        <f aca="false">'Master Barang'!B4</f>
        <v>Beras Premium 5kg</v>
      </c>
      <c r="C4" s="11" t="n">
        <f aca="false">SUMIFS('Mutasi Stok'!$F:$F,'Mutasi Stok'!$C:$C,A4,'Mutasi Stok'!$E:$E,"Masuk")</f>
        <v>50</v>
      </c>
      <c r="D4" s="11" t="n">
        <f aca="false">SUMIFS('Mutasi Stok'!$F:$F,'Mutasi Stok'!$C:$C,A4,'Mutasi Stok'!$E:$E,"Keluar")</f>
        <v>45</v>
      </c>
      <c r="E4" s="12" t="n">
        <f aca="false">C4-D4</f>
        <v>5</v>
      </c>
      <c r="F4" s="11" t="n">
        <f aca="false">'Master Barang'!G4</f>
        <v>15</v>
      </c>
      <c r="G4" s="13" t="n">
        <f aca="false">E4*'Master Barang'!E4</f>
        <v>325000</v>
      </c>
      <c r="H4" s="12" t="str">
        <f aca="false">IF(E4&lt;=F4,"Segera Restock","Aman")</f>
        <v>Segera Restock</v>
      </c>
    </row>
    <row r="5" customFormat="false" ht="15" hidden="false" customHeight="false" outlineLevel="0" collapsed="false">
      <c r="A5" s="10" t="str">
        <f aca="false">'Master Barang'!A5</f>
        <v>BRG002</v>
      </c>
      <c r="B5" s="10" t="str">
        <f aca="false">'Master Barang'!B5</f>
        <v>Minyak Goreng 2L</v>
      </c>
      <c r="C5" s="11" t="n">
        <f aca="false">SUMIFS('Mutasi Stok'!$F:$F,'Mutasi Stok'!$C:$C,A5,'Mutasi Stok'!$E:$E,"Masuk")</f>
        <v>30</v>
      </c>
      <c r="D5" s="11" t="n">
        <f aca="false">SUMIFS('Mutasi Stok'!$F:$F,'Mutasi Stok'!$C:$C,A5,'Mutasi Stok'!$E:$E,"Keluar")</f>
        <v>18</v>
      </c>
      <c r="E5" s="12" t="n">
        <f aca="false">C5-D5</f>
        <v>12</v>
      </c>
      <c r="F5" s="11" t="n">
        <f aca="false">'Master Barang'!G5</f>
        <v>20</v>
      </c>
      <c r="G5" s="13" t="n">
        <f aca="false">E5*'Master Barang'!E5</f>
        <v>384000</v>
      </c>
      <c r="H5" s="12" t="str">
        <f aca="false">IF(E5&lt;=F5,"Segera Restock","Aman")</f>
        <v>Segera Restock</v>
      </c>
    </row>
    <row r="6" customFormat="false" ht="15" hidden="false" customHeight="false" outlineLevel="0" collapsed="false">
      <c r="A6" s="10" t="str">
        <f aca="false">'Master Barang'!A6</f>
        <v>BRG003</v>
      </c>
      <c r="B6" s="10" t="str">
        <f aca="false">'Master Barang'!B6</f>
        <v>Gula Pasir 1kg</v>
      </c>
      <c r="C6" s="11" t="n">
        <f aca="false">SUMIFS('Mutasi Stok'!$F:$F,'Mutasi Stok'!$C:$C,A6,'Mutasi Stok'!$E:$E,"Masuk")</f>
        <v>40</v>
      </c>
      <c r="D6" s="11" t="n">
        <f aca="false">SUMIFS('Mutasi Stok'!$F:$F,'Mutasi Stok'!$C:$C,A6,'Mutasi Stok'!$E:$E,"Keluar")</f>
        <v>28</v>
      </c>
      <c r="E6" s="12" t="n">
        <f aca="false">C6-D6</f>
        <v>12</v>
      </c>
      <c r="F6" s="11" t="n">
        <f aca="false">'Master Barang'!G6</f>
        <v>25</v>
      </c>
      <c r="G6" s="13" t="n">
        <f aca="false">E6*'Master Barang'!E6</f>
        <v>168000</v>
      </c>
      <c r="H6" s="12" t="str">
        <f aca="false">IF(E6&lt;=F6,"Segera Restock","Aman")</f>
        <v>Segera Restock</v>
      </c>
    </row>
    <row r="7" customFormat="false" ht="15" hidden="false" customHeight="false" outlineLevel="0" collapsed="false">
      <c r="A7" s="10" t="str">
        <f aca="false">'Master Barang'!A7</f>
        <v>BRG004</v>
      </c>
      <c r="B7" s="10" t="str">
        <f aca="false">'Master Barang'!B7</f>
        <v>Kertas A4 80gr</v>
      </c>
      <c r="C7" s="11" t="n">
        <f aca="false">SUMIFS('Mutasi Stok'!$F:$F,'Mutasi Stok'!$C:$C,A7,'Mutasi Stok'!$E:$E,"Masuk")</f>
        <v>15</v>
      </c>
      <c r="D7" s="11" t="n">
        <f aca="false">SUMIFS('Mutasi Stok'!$F:$F,'Mutasi Stok'!$C:$C,A7,'Mutasi Stok'!$E:$E,"Keluar")</f>
        <v>8</v>
      </c>
      <c r="E7" s="12" t="n">
        <f aca="false">C7-D7</f>
        <v>7</v>
      </c>
      <c r="F7" s="11" t="n">
        <f aca="false">'Master Barang'!G7</f>
        <v>10</v>
      </c>
      <c r="G7" s="13" t="n">
        <f aca="false">E7*'Master Barang'!E7</f>
        <v>336000</v>
      </c>
      <c r="H7" s="12" t="str">
        <f aca="false">IF(E7&lt;=F7,"Segera Restock","Aman")</f>
        <v>Segera Restock</v>
      </c>
    </row>
    <row r="8" customFormat="false" ht="15" hidden="false" customHeight="false" outlineLevel="0" collapsed="false">
      <c r="A8" s="10" t="str">
        <f aca="false">'Master Barang'!A8</f>
        <v>BRG005</v>
      </c>
      <c r="B8" s="10" t="str">
        <f aca="false">'Master Barang'!B8</f>
        <v>Pulpen Standar</v>
      </c>
      <c r="C8" s="11" t="n">
        <f aca="false">SUMIFS('Mutasi Stok'!$F:$F,'Mutasi Stok'!$C:$C,A8,'Mutasi Stok'!$E:$E,"Masuk")</f>
        <v>20</v>
      </c>
      <c r="D8" s="11" t="n">
        <f aca="false">SUMIFS('Mutasi Stok'!$F:$F,'Mutasi Stok'!$C:$C,A8,'Mutasi Stok'!$E:$E,"Keluar")</f>
        <v>9</v>
      </c>
      <c r="E8" s="12" t="n">
        <f aca="false">C8-D8</f>
        <v>11</v>
      </c>
      <c r="F8" s="11" t="n">
        <f aca="false">'Master Barang'!G8</f>
        <v>15</v>
      </c>
      <c r="G8" s="13" t="n">
        <f aca="false">E8*'Master Barang'!E8</f>
        <v>198000</v>
      </c>
      <c r="H8" s="12" t="str">
        <f aca="false">IF(E8&lt;=F8,"Segera Restock","Aman")</f>
        <v>Segera Restock</v>
      </c>
    </row>
    <row r="9" customFormat="false" ht="15" hidden="false" customHeight="false" outlineLevel="0" collapsed="false">
      <c r="A9" s="10" t="str">
        <f aca="false">'Master Barang'!A9</f>
        <v>BRG006</v>
      </c>
      <c r="B9" s="10" t="str">
        <f aca="false">'Master Barang'!B9</f>
        <v>Sabun Mandi Batang</v>
      </c>
      <c r="C9" s="11" t="n">
        <f aca="false">SUMIFS('Mutasi Stok'!$F:$F,'Mutasi Stok'!$C:$C,A9,'Mutasi Stok'!$E:$E,"Masuk")</f>
        <v>35</v>
      </c>
      <c r="D9" s="11" t="n">
        <f aca="false">SUMIFS('Mutasi Stok'!$F:$F,'Mutasi Stok'!$C:$C,A9,'Mutasi Stok'!$E:$E,"Keluar")</f>
        <v>0</v>
      </c>
      <c r="E9" s="12" t="n">
        <f aca="false">C9-D9</f>
        <v>35</v>
      </c>
      <c r="F9" s="11" t="n">
        <f aca="false">'Master Barang'!G9</f>
        <v>30</v>
      </c>
      <c r="G9" s="13" t="n">
        <f aca="false">E9*'Master Barang'!E9</f>
        <v>420000</v>
      </c>
      <c r="H9" s="12" t="str">
        <f aca="false">IF(E9&lt;=F9,"Segera Restock","Aman")</f>
        <v>Aman</v>
      </c>
    </row>
    <row r="10" customFormat="false" ht="15" hidden="false" customHeight="false" outlineLevel="0" collapsed="false">
      <c r="A10" s="10" t="str">
        <f aca="false">'Master Barang'!A10</f>
        <v>BRG007</v>
      </c>
      <c r="B10" s="10" t="str">
        <f aca="false">'Master Barang'!B10</f>
        <v>Shampoo Sachet</v>
      </c>
      <c r="C10" s="11" t="n">
        <f aca="false">SUMIFS('Mutasi Stok'!$F:$F,'Mutasi Stok'!$C:$C,A10,'Mutasi Stok'!$E:$E,"Masuk")</f>
        <v>50</v>
      </c>
      <c r="D10" s="11" t="n">
        <f aca="false">SUMIFS('Mutasi Stok'!$F:$F,'Mutasi Stok'!$C:$C,A10,'Mutasi Stok'!$E:$E,"Keluar")</f>
        <v>0</v>
      </c>
      <c r="E10" s="12" t="n">
        <f aca="false">C10-D10</f>
        <v>50</v>
      </c>
      <c r="F10" s="11" t="n">
        <f aca="false">'Master Barang'!G10</f>
        <v>40</v>
      </c>
      <c r="G10" s="13" t="n">
        <f aca="false">E10*'Master Barang'!E10</f>
        <v>450000</v>
      </c>
      <c r="H10" s="12" t="str">
        <f aca="false">IF(E10&lt;=F10,"Segera Restock","Aman")</f>
        <v>Aman</v>
      </c>
    </row>
    <row r="11" customFormat="false" ht="15" hidden="false" customHeight="false" outlineLevel="0" collapsed="false">
      <c r="A11" s="10" t="str">
        <f aca="false">'Master Barang'!A11</f>
        <v>BRG008</v>
      </c>
      <c r="B11" s="10" t="str">
        <f aca="false">'Master Barang'!B11</f>
        <v>Mie Instan Goreng</v>
      </c>
      <c r="C11" s="11" t="n">
        <f aca="false">SUMIFS('Mutasi Stok'!$F:$F,'Mutasi Stok'!$C:$C,A11,'Mutasi Stok'!$E:$E,"Masuk")</f>
        <v>20</v>
      </c>
      <c r="D11" s="11" t="n">
        <f aca="false">SUMIFS('Mutasi Stok'!$F:$F,'Mutasi Stok'!$C:$C,A11,'Mutasi Stok'!$E:$E,"Keluar")</f>
        <v>13</v>
      </c>
      <c r="E11" s="12" t="n">
        <f aca="false">C11-D11</f>
        <v>7</v>
      </c>
      <c r="F11" s="11" t="n">
        <f aca="false">'Master Barang'!G11</f>
        <v>12</v>
      </c>
      <c r="G11" s="13" t="n">
        <f aca="false">E11*'Master Barang'!E11</f>
        <v>665000</v>
      </c>
      <c r="H11" s="12" t="str">
        <f aca="false">IF(E11&lt;=F11,"Segera Restock","Aman")</f>
        <v>Segera Restock</v>
      </c>
    </row>
    <row r="12" customFormat="false" ht="15" hidden="false" customHeight="false" outlineLevel="0" collapsed="false">
      <c r="A12" s="10" t="str">
        <f aca="false">'Master Barang'!A12</f>
        <v>BRG009</v>
      </c>
      <c r="B12" s="10" t="str">
        <f aca="false">'Master Barang'!B12</f>
        <v>Air Mineral 600ml</v>
      </c>
      <c r="C12" s="11" t="n">
        <f aca="false">SUMIFS('Mutasi Stok'!$F:$F,'Mutasi Stok'!$C:$C,A12,'Mutasi Stok'!$E:$E,"Masuk")</f>
        <v>25</v>
      </c>
      <c r="D12" s="11" t="n">
        <f aca="false">SUMIFS('Mutasi Stok'!$F:$F,'Mutasi Stok'!$C:$C,A12,'Mutasi Stok'!$E:$E,"Keluar")</f>
        <v>0</v>
      </c>
      <c r="E12" s="12" t="n">
        <f aca="false">C12-D12</f>
        <v>25</v>
      </c>
      <c r="F12" s="11" t="n">
        <f aca="false">'Master Barang'!G12</f>
        <v>20</v>
      </c>
      <c r="G12" s="13" t="n">
        <f aca="false">E12*'Master Barang'!E12</f>
        <v>950000</v>
      </c>
      <c r="H12" s="12" t="str">
        <f aca="false">IF(E12&lt;=F12,"Segera Restock","Aman")</f>
        <v>Aman</v>
      </c>
    </row>
    <row r="13" customFormat="false" ht="15" hidden="false" customHeight="false" outlineLevel="0" collapsed="false">
      <c r="A13" s="10" t="str">
        <f aca="false">'Master Barang'!A13</f>
        <v>BRG010</v>
      </c>
      <c r="B13" s="10" t="str">
        <f aca="false">'Master Barang'!B13</f>
        <v>Kopi Sachet</v>
      </c>
      <c r="C13" s="11" t="n">
        <f aca="false">SUMIFS('Mutasi Stok'!$F:$F,'Mutasi Stok'!$C:$C,A13,'Mutasi Stok'!$E:$E,"Masuk")</f>
        <v>30</v>
      </c>
      <c r="D13" s="11" t="n">
        <f aca="false">SUMIFS('Mutasi Stok'!$F:$F,'Mutasi Stok'!$C:$C,A13,'Mutasi Stok'!$E:$E,"Keluar")</f>
        <v>0</v>
      </c>
      <c r="E13" s="12" t="n">
        <f aca="false">C13-D13</f>
        <v>30</v>
      </c>
      <c r="F13" s="11" t="n">
        <f aca="false">'Master Barang'!G13</f>
        <v>25</v>
      </c>
      <c r="G13" s="13" t="n">
        <f aca="false">E13*'Master Barang'!E13</f>
        <v>480000</v>
      </c>
      <c r="H13" s="12" t="str">
        <f aca="false">IF(E13&lt;=F13,"Segera Restock","Aman")</f>
        <v>Aman</v>
      </c>
    </row>
  </sheetData>
  <conditionalFormatting sqref="A4:H13">
    <cfRule type="expression" priority="2" aboveAverage="0" equalAverage="0" bottom="0" percent="0" rank="0" text="" dxfId="0">
      <formula>$H4="Segera Restock"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2"/>
  </cols>
  <sheetData>
    <row r="1" customFormat="false" ht="17.35" hidden="false" customHeight="false" outlineLevel="0" collapsed="false">
      <c r="A1" s="1" t="s">
        <v>73</v>
      </c>
    </row>
    <row r="3" customFormat="false" ht="15" hidden="false" customHeight="false" outlineLevel="0" collapsed="false">
      <c r="A3" s="14" t="s">
        <v>74</v>
      </c>
      <c r="B3" s="13" t="n">
        <f aca="false">SUM('Rekap Stok'!G4:G13)</f>
        <v>4376000</v>
      </c>
    </row>
    <row r="4" customFormat="false" ht="15" hidden="false" customHeight="false" outlineLevel="0" collapsed="false">
      <c r="A4" s="14" t="s">
        <v>75</v>
      </c>
      <c r="B4" s="8" t="n">
        <f aca="false">COUNTA('Rekap Stok'!A4:A13)</f>
        <v>10</v>
      </c>
    </row>
    <row r="5" customFormat="false" ht="15" hidden="false" customHeight="false" outlineLevel="0" collapsed="false">
      <c r="A5" s="14" t="s">
        <v>76</v>
      </c>
      <c r="B5" s="8" t="n">
        <f aca="false">COUNTIF('Rekap Stok'!H4:H13,"Segera Restock")</f>
        <v>6</v>
      </c>
    </row>
    <row r="6" customFormat="false" ht="15" hidden="false" customHeight="false" outlineLevel="0" collapsed="false">
      <c r="A6" s="14" t="s">
        <v>77</v>
      </c>
      <c r="B6" s="8" t="str">
        <f aca="false">INDEX('Rekap Stok'!B4:B13,MATCH(MAX('Rekap Stok'!G4:G13),'Rekap Stok'!G4:G13,0))</f>
        <v>Air Mineral 600ml</v>
      </c>
    </row>
    <row r="10" customFormat="false" ht="15" hidden="false" customHeight="false" outlineLevel="0" collapsed="false">
      <c r="A10" s="5" t="s">
        <v>78</v>
      </c>
      <c r="B10" s="5" t="s">
        <v>70</v>
      </c>
    </row>
    <row r="11" customFormat="false" ht="15" hidden="false" customHeight="false" outlineLevel="0" collapsed="false">
      <c r="A11" s="10" t="str">
        <f aca="false">'Rekap Stok'!B4</f>
        <v>Beras Premium 5kg</v>
      </c>
      <c r="B11" s="10" t="n">
        <f aca="false">'Rekap Stok'!E4</f>
        <v>5</v>
      </c>
    </row>
    <row r="12" customFormat="false" ht="15" hidden="false" customHeight="false" outlineLevel="0" collapsed="false">
      <c r="A12" s="10" t="str">
        <f aca="false">'Rekap Stok'!B5</f>
        <v>Minyak Goreng 2L</v>
      </c>
      <c r="B12" s="10" t="n">
        <f aca="false">'Rekap Stok'!E5</f>
        <v>12</v>
      </c>
    </row>
    <row r="13" customFormat="false" ht="15" hidden="false" customHeight="false" outlineLevel="0" collapsed="false">
      <c r="A13" s="10" t="str">
        <f aca="false">'Rekap Stok'!B6</f>
        <v>Gula Pasir 1kg</v>
      </c>
      <c r="B13" s="10" t="n">
        <f aca="false">'Rekap Stok'!E6</f>
        <v>12</v>
      </c>
    </row>
    <row r="14" customFormat="false" ht="15" hidden="false" customHeight="false" outlineLevel="0" collapsed="false">
      <c r="A14" s="10" t="str">
        <f aca="false">'Rekap Stok'!B7</f>
        <v>Kertas A4 80gr</v>
      </c>
      <c r="B14" s="10" t="n">
        <f aca="false">'Rekap Stok'!E7</f>
        <v>7</v>
      </c>
    </row>
    <row r="15" customFormat="false" ht="15" hidden="false" customHeight="false" outlineLevel="0" collapsed="false">
      <c r="A15" s="10" t="str">
        <f aca="false">'Rekap Stok'!B8</f>
        <v>Pulpen Standar</v>
      </c>
      <c r="B15" s="10" t="n">
        <f aca="false">'Rekap Stok'!E8</f>
        <v>11</v>
      </c>
    </row>
    <row r="16" customFormat="false" ht="15" hidden="false" customHeight="false" outlineLevel="0" collapsed="false">
      <c r="A16" s="10" t="str">
        <f aca="false">'Rekap Stok'!B9</f>
        <v>Sabun Mandi Batang</v>
      </c>
      <c r="B16" s="10" t="n">
        <f aca="false">'Rekap Stok'!E9</f>
        <v>35</v>
      </c>
    </row>
    <row r="17" customFormat="false" ht="15" hidden="false" customHeight="false" outlineLevel="0" collapsed="false">
      <c r="A17" s="10" t="str">
        <f aca="false">'Rekap Stok'!B10</f>
        <v>Shampoo Sachet</v>
      </c>
      <c r="B17" s="10" t="n">
        <f aca="false">'Rekap Stok'!E10</f>
        <v>50</v>
      </c>
    </row>
    <row r="18" customFormat="false" ht="15" hidden="false" customHeight="false" outlineLevel="0" collapsed="false">
      <c r="A18" s="10" t="str">
        <f aca="false">'Rekap Stok'!B11</f>
        <v>Mie Instan Goreng</v>
      </c>
      <c r="B18" s="10" t="n">
        <f aca="false">'Rekap Stok'!E11</f>
        <v>7</v>
      </c>
    </row>
    <row r="19" customFormat="false" ht="15" hidden="false" customHeight="false" outlineLevel="0" collapsed="false">
      <c r="A19" s="10" t="str">
        <f aca="false">'Rekap Stok'!B12</f>
        <v>Air Mineral 600ml</v>
      </c>
      <c r="B19" s="10" t="n">
        <f aca="false">'Rekap Stok'!E12</f>
        <v>25</v>
      </c>
    </row>
    <row r="20" customFormat="false" ht="15" hidden="false" customHeight="false" outlineLevel="0" collapsed="false">
      <c r="A20" s="10" t="str">
        <f aca="false">'Rekap Stok'!B13</f>
        <v>Kopi Sachet</v>
      </c>
      <c r="B20" s="10" t="n">
        <f aca="false">'Rekap Stok'!E13</f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2026-08-12T06:33:46Z</dcterms:created>
  <dc:creator>openpyxl</dc:creator>
  <dc:description/>
  <dc:language>en-US</dc:language>
  <cp:lastModifiedBy/>
  <dcterms:modified xsi:type="dcterms:W3CDTF">2026-08-12T06:33:52Z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