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Tabel Tarif &amp; Batas 2026" sheetId="2" state="visible" r:id="rId4"/>
    <sheet name="Kalkulator Gaji Bersih" sheetId="3" state="visible" r:id="rId5"/>
    <sheet name="Simulasi Beberapa Level Gaji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<sst xmlns="http://schemas.openxmlformats.org/spreadsheetml/2006/main" count="76" uniqueCount="69">
  <si>
    <t xml:space="preserve">Template Excel Perhitungan Gaji Bersih 2026 (UMK &amp; PTKP)</t>
  </si>
  <si>
    <t xml:space="preserve">Tentang File Ini</t>
  </si>
  <si>
    <t xml:space="preserve">File ini menghitung GAJI BERSIH (take-home pay) lengkap dari komponen gaji pokok, tunjangan,</t>
  </si>
  <si>
    <t xml:space="preserve">dikurangi potongan BPJS Kesehatan, BPJS Ketenagakerjaan (JHT &amp; JP), dan PPh 21 metode TER.</t>
  </si>
  <si>
    <t xml:space="preserve">Bisa dipakai untuk gaji setingkat UMK maupun gaji di atas UMK, bukan hanya untuk satu skenario.</t>
  </si>
  <si>
    <t xml:space="preserve">Cara Pakai</t>
  </si>
  <si>
    <t xml:space="preserve">1. Buka sheet 'Kalkulator Gaji Bersih'.</t>
  </si>
  <si>
    <t xml:space="preserve">2. Isi kotak KUNING: Gaji Pokok, Tunjangan Tetap, Tunjangan Tidak Tetap, dan Status PTKP.</t>
  </si>
  <si>
    <t xml:space="preserve">3. Kategori TER, semua potongan, dan gaji bersih akan terhitung OTOMATIS lewat rumus.</t>
  </si>
  <si>
    <t xml:space="preserve">4. Sheet 'Simulasi Beberapa Level Gaji' menampilkan contoh perhitungan untuk 5 level gaji berbeda.</t>
  </si>
  <si>
    <t xml:space="preserve">5. Sheet 'Tabel Tarif &amp; Batas 2026' berisi seluruh rujukan resmi yang dipakai rumus di sheet lain.</t>
  </si>
  <si>
    <t xml:space="preserve">Komponen yang Dihitung</t>
  </si>
  <si>
    <t xml:space="preserve">Dasar Upah BPJS = Gaji Pokok + Tunjangan Tetap (tunjangan tidak tetap TIDAK termasuk dasar BPJS).</t>
  </si>
  <si>
    <t xml:space="preserve">Gaji Bruto Kena Pajak = Dasar Upah BPJS + Tunjangan Tidak Tetap (semua komponen kena PPh 21).</t>
  </si>
  <si>
    <t xml:space="preserve">Potongan karyawan: BPJS Kesehatan 1% (maks. dasar Rp12.000.000), BPJS Ketenagakerjaan JHT 2%,</t>
  </si>
  <si>
    <t xml:space="preserve">BPJS Ketenagakerjaan JP 1% (maks. dasar Rp10.547.400), dan PPh 21 metode TER sesuai kategori.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</si>
  <si>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</si>
  <si>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</si>
  <si>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</si>
  <si>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Sumber &amp; Batasan</t>
  </si>
  <si>
    <t xml:space="preserve">BPJS Kesehatan: PP No. 63 Tahun 2022. BPJS Ketenagakerjaan JHT/JP: PP No. 46 &amp; 45 Tahun 2015 (batas JP</t>
  </si>
  <si>
    <t xml:space="preserve">disesuaikan berkala, per Maret 2025 senilai Rp10.547.400). PPh 21 TER: PP 58/2023 &amp; PMK 168/2023.</t>
  </si>
  <si>
    <t xml:space="preserve">Simulasi ini estimasi umum, bukan pengganti perhitungan resmi payroll perusahaan.</t>
  </si>
  <si>
    <t xml:space="preserve">Tabel Tarif Potongan Gaji 2026</t>
  </si>
  <si>
    <t xml:space="preserve">Komponen</t>
  </si>
  <si>
    <t xml:space="preserve">Tarif Karyawan</t>
  </si>
  <si>
    <t xml:space="preserve">Batas Dasar Upah</t>
  </si>
  <si>
    <t xml:space="preserve">BPJS Kesehatan</t>
  </si>
  <si>
    <t xml:space="preserve">1,00%</t>
  </si>
  <si>
    <t xml:space="preserve">Rp12.000.000</t>
  </si>
  <si>
    <t xml:space="preserve">BPJS Ketenagakerjaan - JHT</t>
  </si>
  <si>
    <t xml:space="preserve">2,00%</t>
  </si>
  <si>
    <t xml:space="preserve">Tidak dibatasi</t>
  </si>
  <si>
    <t xml:space="preserve">BPJS Ketenagakerjaan - JP</t>
  </si>
  <si>
    <t xml:space="preserve">Rp10.547.400</t>
  </si>
  <si>
    <t xml:space="preserve">Tabel Lapisan Tarif TER (15 Lapisan Pertama per Kategori)</t>
  </si>
  <si>
    <t xml:space="preserve">Batas Bawah TER A</t>
  </si>
  <si>
    <t xml:space="preserve">Batas Atas</t>
  </si>
  <si>
    <t xml:space="preserve">Tarif</t>
  </si>
  <si>
    <t xml:space="preserve">Batas Bawah TER B</t>
  </si>
  <si>
    <t xml:space="preserve">Batas Bawah TER C</t>
  </si>
  <si>
    <t xml:space="preserve">Catatan: tabel mencakup 15 lapisan pertama (gaji hingga ~Rp13,75-26 juta). Untuk gaji lebih tinggi, lihat artikel Tabel Tarif TER Lengkap 44/40/41 lapisan.</t>
  </si>
  <si>
    <t xml:space="preserve">Kalkulator Gaji Bersih (Take-Home Pay) 2026</t>
  </si>
  <si>
    <t xml:space="preserve">Gaji Pokok</t>
  </si>
  <si>
    <t xml:space="preserve">Tunjangan Tetap</t>
  </si>
  <si>
    <t xml:space="preserve">Tunjangan Tidak Tetap (mis. transport harian)</t>
  </si>
  <si>
    <t xml:space="preserve">Status PTKP</t>
  </si>
  <si>
    <t xml:space="preserve">K/0 (Kawin, 0 tanggungan)</t>
  </si>
  <si>
    <t xml:space="preserve">Dasar Upah BPJS (Gaji Pokok + Tunjangan Tetap)</t>
  </si>
  <si>
    <t xml:space="preserve">Gaji Bruto Kena Pajak (+ Tunjangan Tidak Tetap)</t>
  </si>
  <si>
    <t xml:space="preserve">Kategori TER (otomatis dari status PTKP)</t>
  </si>
  <si>
    <t xml:space="preserve">Rincian Potongan</t>
  </si>
  <si>
    <t xml:space="preserve">Potongan BPJS Kesehatan (1% x min(Dasar,12jt))</t>
  </si>
  <si>
    <t xml:space="preserve">Potongan BPJS Ketenagakerjaan - JHT (2% x Dasar)</t>
  </si>
  <si>
    <t xml:space="preserve">Potongan BPJS Ketenagakerjaan - JP (1% x min(Dasar,10.547.400))</t>
  </si>
  <si>
    <t xml:space="preserve">Tarif PPh 21 TER (sesuai kategori &amp; Gaji Bruto)</t>
  </si>
  <si>
    <t xml:space="preserve">Potongan PPh 21 (Tarif x Gaji Bruto Kena Pajak)</t>
  </si>
  <si>
    <t xml:space="preserve">Total Potongan</t>
  </si>
  <si>
    <t xml:space="preserve">GAJI BERSIH (TAKE-HOME PAY)</t>
  </si>
  <si>
    <t xml:space="preserve">Catatan: estimasi umum, belum termasuk potongan lain seperti pinjaman koperasi/kasbon jika ada.</t>
  </si>
  <si>
    <t xml:space="preserve">Simulasi Gaji Bersih untuk 5 Level Gaji Berbeda (Kategori TER A)</t>
  </si>
  <si>
    <t xml:space="preserve">Dasar BPJS</t>
  </si>
  <si>
    <t xml:space="preserve">Kesehatan</t>
  </si>
  <si>
    <t xml:space="preserve">JHT</t>
  </si>
  <si>
    <t xml:space="preserve">JP</t>
  </si>
  <si>
    <t xml:space="preserve">PPh21 (Tarif)</t>
  </si>
  <si>
    <t xml:space="preserve">PPh21 (Rp)</t>
  </si>
  <si>
    <t xml:space="preserve">Gaji Bersih</t>
  </si>
  <si>
    <t xml:space="preserve">Semua simulasi memakai Kategori TER A (lajang/K0). Ganti kategori di sheet Kalkulator Gaji Bersih untuk status lain.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</si>
</sst>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65F4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2"/>
      <color rgb="FF065F46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B91C1C"/>
      <name val="Arial"/>
      <family val="0"/>
      <charset val="1"/>
    </font>
    <font>
      <i val="true"/>
      <sz val="9"/>
      <color rgb="FF64748B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65F46"/>
        <bgColor rgb="FF047857"/>
      </patternFill>
    </fill>
    <fill>
      <patternFill patternType="solid">
        <fgColor rgb="FF047857"/>
        <bgColor rgb="FF065F46"/>
      </patternFill>
    </fill>
    <fill>
      <patternFill patternType="solid">
        <fgColor rgb="FFECFDF5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ECFDF5"/>
      </patternFill>
    </fill>
    <fill>
      <patternFill patternType="solid">
        <fgColor rgb="FFFEE2E2"/>
        <bgColor rgb="FFFFFFCC"/>
      </patternFill>
    </fill>
    <fill>
      <patternFill patternType="solid">
        <fgColor rgb="FFA7F3D0"/>
        <bgColor rgb="FFD1FAE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47857"/>
      <rgbColor rgb="FFC0C0C0"/>
      <rgbColor rgb="FF808080"/>
      <rgbColor rgb="FF9999FF"/>
      <rgbColor rgb="FF993366"/>
      <rgbColor rgb="FFFFFFCC"/>
      <rgbColor rgb="FFECFD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65F46"/>
      <rgbColor rgb="FF0000FF"/>
      <rgbColor rgb="FF00CCFF"/>
      <rgbColor rgb="FFA7F3D0"/>
      <rgbColor rgb="FFD1FAE5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B91C1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/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2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 t="s">
        <v>15</v>
      </c>
    </row>
    <row r="21" customFormat="false" ht="15" hidden="false" customHeight="false" outlineLevel="0" collapsed="false">
      <c r="B21" s="2"/>
    </row>
    <row r="22" customFormat="false" ht="15" hidden="false" customHeight="false" outlineLevel="0" collapsed="false">
      <c r="B22" s="3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 t="s">
        <v>18</v>
      </c>
    </row>
    <row r="25" customFormat="false" ht="15" hidden="false" customHeight="false" outlineLevel="0" collapsed="false">
      <c r="B25" s="2"/>
    </row>
    <row r="26" customFormat="false" ht="15" hidden="false" customHeight="false" outlineLevel="0" collapsed="false">
      <c r="B26" s="3" t="s">
        <v>19</v>
      </c>
    </row>
    <row r="27" customFormat="false" ht="15" hidden="false" customHeight="false" outlineLevel="0" collapsed="false">
      <c r="B27" s="2" t="s">
        <v>20</v>
      </c>
    </row>
    <row r="28" customFormat="false" ht="15" hidden="false" customHeight="false" outlineLevel="0" collapsed="false">
      <c r="B28" s="2" t="s">
        <v>21</v>
      </c>
    </row>
    <row r="29" customFormat="false" ht="15" hidden="false" customHeight="false" outlineLevel="0" collapsed="false">
      <c r="B29" s="2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M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4"/>
    <col collapsed="false" customWidth="true" hidden="false" outlineLevel="0" max="7" min="7" style="0" width="16"/>
    <col collapsed="false" customWidth="true" hidden="false" outlineLevel="0" max="8" min="8" style="0" width="18"/>
    <col collapsed="false" customWidth="true" hidden="false" outlineLevel="0" max="9" min="9" style="0" width="16"/>
    <col collapsed="false" customWidth="true" hidden="false" outlineLevel="0" max="10" min="10" style="0" width="4"/>
    <col collapsed="false" customWidth="true" hidden="false" outlineLevel="0" max="11" min="11" style="0" width="16"/>
    <col collapsed="false" customWidth="true" hidden="false" outlineLevel="0" max="12" min="12" style="0" width="18"/>
    <col collapsed="false" customWidth="true" hidden="false" outlineLevel="0" max="13" min="13" style="0" width="16"/>
  </cols>
  <sheetData>
    <row r="2" customFormat="false" ht="25.5" hidden="false" customHeight="true" outlineLevel="0" collapsed="false">
      <c r="B2" s="4" t="s">
        <v>23</v>
      </c>
      <c r="C2" s="4"/>
      <c r="D2" s="4"/>
      <c r="E2" s="4"/>
    </row>
    <row r="4" customFormat="false" ht="26.85" hidden="false" customHeight="false" outlineLevel="0" collapsed="false">
      <c r="B4" s="5" t="s">
        <v>24</v>
      </c>
      <c r="C4" s="5" t="s">
        <v>25</v>
      </c>
      <c r="D4" s="5" t="s">
        <v>26</v>
      </c>
    </row>
    <row r="5" customFormat="false" ht="15" hidden="false" customHeight="false" outlineLevel="0" collapsed="false">
      <c r="B5" s="6" t="s">
        <v>27</v>
      </c>
      <c r="C5" s="7" t="s">
        <v>28</v>
      </c>
      <c r="D5" s="7" t="s">
        <v>29</v>
      </c>
    </row>
    <row r="6" customFormat="false" ht="15" hidden="false" customHeight="false" outlineLevel="0" collapsed="false">
      <c r="B6" s="8" t="s">
        <v>30</v>
      </c>
      <c r="C6" s="9" t="s">
        <v>31</v>
      </c>
      <c r="D6" s="9" t="s">
        <v>32</v>
      </c>
    </row>
    <row r="7" customFormat="false" ht="15" hidden="false" customHeight="false" outlineLevel="0" collapsed="false">
      <c r="B7" s="6" t="s">
        <v>33</v>
      </c>
      <c r="C7" s="7" t="s">
        <v>28</v>
      </c>
      <c r="D7" s="7" t="s">
        <v>34</v>
      </c>
    </row>
    <row r="9" customFormat="false" ht="15" hidden="false" customHeight="false" outlineLevel="0" collapsed="false">
      <c r="B9" s="10" t="s">
        <v>35</v>
      </c>
      <c r="C9" s="10"/>
      <c r="D9" s="10"/>
    </row>
    <row r="10" customFormat="false" ht="102.95" hidden="false" customHeight="false" outlineLevel="0" collapsed="false">
      <c r="B10" s="5" t="s">
        <v>36</v>
      </c>
      <c r="C10" s="5" t="s">
        <v>37</v>
      </c>
      <c r="D10" s="5" t="s">
        <v>38</v>
      </c>
      <c r="F10" s="5" t="s">
        <v>39</v>
      </c>
      <c r="G10" s="5" t="s">
        <v>37</v>
      </c>
      <c r="H10" s="5" t="s">
        <v>38</v>
      </c>
      <c r="J10" s="5" t="s">
        <v>40</v>
      </c>
      <c r="K10" s="5" t="s">
        <v>37</v>
      </c>
      <c r="L10" s="5" t="s">
        <v>38</v>
      </c>
    </row>
    <row r="11" customFormat="false" ht="15" hidden="false" customHeight="false" outlineLevel="0" collapsed="false">
      <c r="B11" s="11" t="n">
        <v>0</v>
      </c>
      <c r="C11" s="11" t="n">
        <v>5400000</v>
      </c>
      <c r="D11" s="12" t="n">
        <v>0</v>
      </c>
      <c r="F11" s="11" t="n">
        <v>0</v>
      </c>
      <c r="G11" s="11" t="n">
        <v>6200000</v>
      </c>
      <c r="H11" s="12" t="n">
        <v>0</v>
      </c>
      <c r="J11" s="11" t="n">
        <v>0</v>
      </c>
      <c r="K11" s="11" t="n">
        <v>6600000</v>
      </c>
      <c r="L11" s="12" t="n">
        <v>0</v>
      </c>
    </row>
    <row r="12" customFormat="false" ht="15" hidden="false" customHeight="false" outlineLevel="0" collapsed="false">
      <c r="B12" s="13" t="n">
        <v>5400001</v>
      </c>
      <c r="C12" s="13" t="n">
        <v>5650000</v>
      </c>
      <c r="D12" s="14" t="n">
        <v>0.0025</v>
      </c>
      <c r="F12" s="13" t="n">
        <v>6200001</v>
      </c>
      <c r="G12" s="13" t="n">
        <v>6500000</v>
      </c>
      <c r="H12" s="14" t="n">
        <v>0.0025</v>
      </c>
      <c r="J12" s="13" t="n">
        <v>6600001</v>
      </c>
      <c r="K12" s="13" t="n">
        <v>6950000</v>
      </c>
      <c r="L12" s="14" t="n">
        <v>0.0025</v>
      </c>
    </row>
    <row r="13" customFormat="false" ht="15" hidden="false" customHeight="false" outlineLevel="0" collapsed="false">
      <c r="B13" s="11" t="n">
        <v>5650001</v>
      </c>
      <c r="C13" s="11" t="n">
        <v>5950000</v>
      </c>
      <c r="D13" s="12" t="n">
        <v>0.005</v>
      </c>
      <c r="F13" s="11" t="n">
        <v>6500001</v>
      </c>
      <c r="G13" s="11" t="n">
        <v>6850000</v>
      </c>
      <c r="H13" s="12" t="n">
        <v>0.005</v>
      </c>
      <c r="J13" s="11" t="n">
        <v>6950001</v>
      </c>
      <c r="K13" s="11" t="n">
        <v>7350000</v>
      </c>
      <c r="L13" s="12" t="n">
        <v>0.005</v>
      </c>
    </row>
    <row r="14" customFormat="false" ht="15" hidden="false" customHeight="false" outlineLevel="0" collapsed="false">
      <c r="B14" s="13" t="n">
        <v>5950001</v>
      </c>
      <c r="C14" s="13" t="n">
        <v>6300000</v>
      </c>
      <c r="D14" s="14" t="n">
        <v>0.0075</v>
      </c>
      <c r="F14" s="13" t="n">
        <v>6850001</v>
      </c>
      <c r="G14" s="13" t="n">
        <v>7300000</v>
      </c>
      <c r="H14" s="14" t="n">
        <v>0.0075</v>
      </c>
      <c r="J14" s="13" t="n">
        <v>7350001</v>
      </c>
      <c r="K14" s="13" t="n">
        <v>7800000</v>
      </c>
      <c r="L14" s="14" t="n">
        <v>0.0075</v>
      </c>
    </row>
    <row r="15" customFormat="false" ht="15" hidden="false" customHeight="false" outlineLevel="0" collapsed="false">
      <c r="B15" s="11" t="n">
        <v>6300001</v>
      </c>
      <c r="C15" s="11" t="n">
        <v>6750000</v>
      </c>
      <c r="D15" s="12" t="n">
        <v>0.01</v>
      </c>
      <c r="F15" s="11" t="n">
        <v>7300001</v>
      </c>
      <c r="G15" s="11" t="n">
        <v>9200000</v>
      </c>
      <c r="H15" s="12" t="n">
        <v>0.01</v>
      </c>
      <c r="J15" s="11" t="n">
        <v>7800001</v>
      </c>
      <c r="K15" s="11" t="n">
        <v>8850000</v>
      </c>
      <c r="L15" s="12" t="n">
        <v>0.01</v>
      </c>
    </row>
    <row r="16" customFormat="false" ht="15" hidden="false" customHeight="false" outlineLevel="0" collapsed="false">
      <c r="B16" s="13" t="n">
        <v>6750001</v>
      </c>
      <c r="C16" s="13" t="n">
        <v>7500000</v>
      </c>
      <c r="D16" s="14" t="n">
        <v>0.0125</v>
      </c>
      <c r="F16" s="13" t="n">
        <v>9200001</v>
      </c>
      <c r="G16" s="13" t="n">
        <v>10750000</v>
      </c>
      <c r="H16" s="14" t="n">
        <v>0.015</v>
      </c>
      <c r="J16" s="13" t="n">
        <v>8850001</v>
      </c>
      <c r="K16" s="13" t="n">
        <v>9800000</v>
      </c>
      <c r="L16" s="14" t="n">
        <v>0.0125</v>
      </c>
    </row>
    <row r="17" customFormat="false" ht="15" hidden="false" customHeight="false" outlineLevel="0" collapsed="false">
      <c r="B17" s="11" t="n">
        <v>7500001</v>
      </c>
      <c r="C17" s="11" t="n">
        <v>8550000</v>
      </c>
      <c r="D17" s="12" t="n">
        <v>0.015</v>
      </c>
      <c r="F17" s="11" t="n">
        <v>10750001</v>
      </c>
      <c r="G17" s="11" t="n">
        <v>11250000</v>
      </c>
      <c r="H17" s="12" t="n">
        <v>0.02</v>
      </c>
      <c r="J17" s="11" t="n">
        <v>9800001</v>
      </c>
      <c r="K17" s="11" t="n">
        <v>10950000</v>
      </c>
      <c r="L17" s="12" t="n">
        <v>0.015</v>
      </c>
    </row>
    <row r="18" customFormat="false" ht="15" hidden="false" customHeight="false" outlineLevel="0" collapsed="false">
      <c r="B18" s="13" t="n">
        <v>8550001</v>
      </c>
      <c r="C18" s="13" t="n">
        <v>9650000</v>
      </c>
      <c r="D18" s="14" t="n">
        <v>0.0175</v>
      </c>
      <c r="F18" s="13" t="n">
        <v>11250001</v>
      </c>
      <c r="G18" s="13" t="n">
        <v>11600000</v>
      </c>
      <c r="H18" s="14" t="n">
        <v>0.025</v>
      </c>
      <c r="J18" s="13" t="n">
        <v>10950001</v>
      </c>
      <c r="K18" s="13" t="n">
        <v>11200000</v>
      </c>
      <c r="L18" s="14" t="n">
        <v>0.0175</v>
      </c>
    </row>
    <row r="19" customFormat="false" ht="15" hidden="false" customHeight="false" outlineLevel="0" collapsed="false">
      <c r="B19" s="11" t="n">
        <v>9650001</v>
      </c>
      <c r="C19" s="11" t="n">
        <v>10050000</v>
      </c>
      <c r="D19" s="12" t="n">
        <v>0.02</v>
      </c>
      <c r="F19" s="11" t="n">
        <v>11600001</v>
      </c>
      <c r="G19" s="11" t="n">
        <v>12600000</v>
      </c>
      <c r="H19" s="12" t="n">
        <v>0.03</v>
      </c>
      <c r="J19" s="11" t="n">
        <v>11200001</v>
      </c>
      <c r="K19" s="11" t="n">
        <v>12050000</v>
      </c>
      <c r="L19" s="12" t="n">
        <v>0.02</v>
      </c>
    </row>
    <row r="20" customFormat="false" ht="15" hidden="false" customHeight="false" outlineLevel="0" collapsed="false">
      <c r="B20" s="13" t="n">
        <v>10050001</v>
      </c>
      <c r="C20" s="13" t="n">
        <v>10350000</v>
      </c>
      <c r="D20" s="14" t="n">
        <v>0.0225</v>
      </c>
      <c r="F20" s="13" t="n">
        <v>12600001</v>
      </c>
      <c r="G20" s="13" t="n">
        <v>13600000</v>
      </c>
      <c r="H20" s="14" t="n">
        <v>0.04</v>
      </c>
      <c r="J20" s="13" t="n">
        <v>12050001</v>
      </c>
      <c r="K20" s="13" t="n">
        <v>12950000</v>
      </c>
      <c r="L20" s="14" t="n">
        <v>0.03</v>
      </c>
    </row>
    <row r="21" customFormat="false" ht="15" hidden="false" customHeight="false" outlineLevel="0" collapsed="false">
      <c r="B21" s="11" t="n">
        <v>10350001</v>
      </c>
      <c r="C21" s="11" t="n">
        <v>10700000</v>
      </c>
      <c r="D21" s="12" t="n">
        <v>0.025</v>
      </c>
      <c r="F21" s="11" t="n">
        <v>13600001</v>
      </c>
      <c r="G21" s="11" t="n">
        <v>14950000</v>
      </c>
      <c r="H21" s="12" t="n">
        <v>0.05</v>
      </c>
      <c r="J21" s="11" t="n">
        <v>12950001</v>
      </c>
      <c r="K21" s="11" t="n">
        <v>14150000</v>
      </c>
      <c r="L21" s="12" t="n">
        <v>0.04</v>
      </c>
    </row>
    <row r="22" customFormat="false" ht="15" hidden="false" customHeight="false" outlineLevel="0" collapsed="false">
      <c r="B22" s="13" t="n">
        <v>10700001</v>
      </c>
      <c r="C22" s="13" t="n">
        <v>11050000</v>
      </c>
      <c r="D22" s="14" t="n">
        <v>0.03</v>
      </c>
      <c r="F22" s="13" t="n">
        <v>14950001</v>
      </c>
      <c r="G22" s="13" t="n">
        <v>16400000</v>
      </c>
      <c r="H22" s="14" t="n">
        <v>0.06</v>
      </c>
      <c r="J22" s="13" t="n">
        <v>14150001</v>
      </c>
      <c r="K22" s="13" t="n">
        <v>15550000</v>
      </c>
      <c r="L22" s="14" t="n">
        <v>0.05</v>
      </c>
    </row>
    <row r="23" customFormat="false" ht="15" hidden="false" customHeight="false" outlineLevel="0" collapsed="false">
      <c r="B23" s="11" t="n">
        <v>11050001</v>
      </c>
      <c r="C23" s="11" t="n">
        <v>11600000</v>
      </c>
      <c r="D23" s="12" t="n">
        <v>0.035</v>
      </c>
      <c r="F23" s="11" t="n">
        <v>16400001</v>
      </c>
      <c r="G23" s="11" t="n">
        <v>18450000</v>
      </c>
      <c r="H23" s="12" t="n">
        <v>0.07</v>
      </c>
      <c r="J23" s="11" t="n">
        <v>15550001</v>
      </c>
      <c r="K23" s="11" t="n">
        <v>17050000</v>
      </c>
      <c r="L23" s="12" t="n">
        <v>0.06</v>
      </c>
    </row>
    <row r="24" customFormat="false" ht="15" hidden="false" customHeight="false" outlineLevel="0" collapsed="false">
      <c r="B24" s="13" t="n">
        <v>11600001</v>
      </c>
      <c r="C24" s="13" t="n">
        <v>12500000</v>
      </c>
      <c r="D24" s="14" t="n">
        <v>0.04</v>
      </c>
      <c r="F24" s="13" t="n">
        <v>18450001</v>
      </c>
      <c r="G24" s="13" t="n">
        <v>21850000</v>
      </c>
      <c r="H24" s="14" t="n">
        <v>0.08</v>
      </c>
      <c r="J24" s="13" t="n">
        <v>17050001</v>
      </c>
      <c r="K24" s="13" t="n">
        <v>19500000</v>
      </c>
      <c r="L24" s="14" t="n">
        <v>0.07</v>
      </c>
    </row>
    <row r="25" customFormat="false" ht="15" hidden="false" customHeight="false" outlineLevel="0" collapsed="false">
      <c r="B25" s="11" t="n">
        <v>12500001</v>
      </c>
      <c r="C25" s="11" t="n">
        <v>13750000</v>
      </c>
      <c r="D25" s="12" t="n">
        <v>0.05</v>
      </c>
      <c r="F25" s="11" t="n">
        <v>21850001</v>
      </c>
      <c r="G25" s="11" t="n">
        <v>26000000</v>
      </c>
      <c r="H25" s="12" t="n">
        <v>0.09</v>
      </c>
      <c r="J25" s="11" t="n">
        <v>19500001</v>
      </c>
      <c r="K25" s="11" t="n">
        <v>22700000</v>
      </c>
      <c r="L25" s="12" t="n">
        <v>0.08</v>
      </c>
    </row>
    <row r="27" customFormat="false" ht="15" hidden="false" customHeight="false" outlineLevel="0" collapsed="false">
      <c r="B27" s="15" t="s">
        <v>41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</sheetData>
  <mergeCells count="3">
    <mergeCell ref="B2:E2"/>
    <mergeCell ref="B9:D9"/>
    <mergeCell ref="B27:M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22"/>
    <col collapsed="false" customWidth="true" hidden="false" outlineLevel="0" max="4" min="4" style="0" width="4"/>
    <col collapsed="false" customWidth="true" hidden="false" outlineLevel="0" max="5" min="5" style="0" width="45"/>
  </cols>
  <sheetData>
    <row r="2" customFormat="false" ht="25.5" hidden="false" customHeight="true" outlineLevel="0" collapsed="false">
      <c r="B2" s="4" t="s">
        <v>42</v>
      </c>
      <c r="C2" s="4"/>
      <c r="D2" s="4"/>
      <c r="E2" s="4"/>
    </row>
    <row r="4" customFormat="false" ht="15" hidden="false" customHeight="false" outlineLevel="0" collapsed="false">
      <c r="B4" s="16" t="s">
        <v>43</v>
      </c>
      <c r="C4" s="17" t="n">
        <v>4200000</v>
      </c>
    </row>
    <row r="5" customFormat="false" ht="15" hidden="false" customHeight="false" outlineLevel="0" collapsed="false">
      <c r="B5" s="16" t="s">
        <v>44</v>
      </c>
      <c r="C5" s="17" t="n">
        <v>500000</v>
      </c>
    </row>
    <row r="6" customFormat="false" ht="15" hidden="false" customHeight="false" outlineLevel="0" collapsed="false">
      <c r="B6" s="16" t="s">
        <v>45</v>
      </c>
      <c r="C6" s="17" t="n">
        <v>300000</v>
      </c>
    </row>
    <row r="7" customFormat="false" ht="15" hidden="false" customHeight="false" outlineLevel="0" collapsed="false">
      <c r="B7" s="16" t="s">
        <v>46</v>
      </c>
      <c r="C7" s="18" t="s">
        <v>47</v>
      </c>
    </row>
    <row r="9" customFormat="false" ht="15" hidden="false" customHeight="false" outlineLevel="0" collapsed="false">
      <c r="B9" s="16" t="s">
        <v>48</v>
      </c>
      <c r="C9" s="19" t="n">
        <f aca="false">C4+C5</f>
        <v>4700000</v>
      </c>
    </row>
    <row r="10" customFormat="false" ht="15" hidden="false" customHeight="false" outlineLevel="0" collapsed="false">
      <c r="B10" s="16" t="s">
        <v>49</v>
      </c>
      <c r="C10" s="19" t="n">
        <f aca="false">C9+C6</f>
        <v>5000000</v>
      </c>
    </row>
    <row r="11" customFormat="false" ht="15" hidden="false" customHeight="false" outlineLevel="0" collapsed="false">
      <c r="B11" s="16" t="s">
        <v>50</v>
      </c>
      <c r="C11" s="20" t="str">
        <f aca="false">IF(OR(C7="TK/0 (Lajang, 0 tanggungan)",C7="TK/1 (Lajang, 1 tanggungan)",C7="K/0 (Kawin, 0 tanggungan)"),"A",IF(OR(C7="TK/2 (Lajang, 2 tanggungan)",C7="TK/3 (Lajang, 3 tanggungan)",C7="K/1 (Kawin, 1 tanggungan)",C7="K/2 (Kawin, 2 tanggungan)"),"B","C"))</f>
        <v>A</v>
      </c>
    </row>
    <row r="13" customFormat="false" ht="15" hidden="false" customHeight="false" outlineLevel="0" collapsed="false">
      <c r="B13" s="21" t="s">
        <v>51</v>
      </c>
    </row>
    <row r="14" customFormat="false" ht="15" hidden="false" customHeight="false" outlineLevel="0" collapsed="false">
      <c r="B14" s="16" t="s">
        <v>52</v>
      </c>
      <c r="C14" s="19" t="n">
        <f aca="false">MIN(C9,12000000)*0.01</f>
        <v>47000</v>
      </c>
    </row>
    <row r="15" customFormat="false" ht="15" hidden="false" customHeight="false" outlineLevel="0" collapsed="false">
      <c r="B15" s="16" t="s">
        <v>53</v>
      </c>
      <c r="C15" s="19" t="n">
        <f aca="false">C9*0.02</f>
        <v>94000</v>
      </c>
    </row>
    <row r="16" customFormat="false" ht="15" hidden="false" customHeight="false" outlineLevel="0" collapsed="false">
      <c r="B16" s="16" t="s">
        <v>54</v>
      </c>
      <c r="C16" s="19" t="n">
        <f aca="false">MIN(C9,10547400)*0.01</f>
        <v>47000</v>
      </c>
    </row>
    <row r="17" customFormat="false" ht="15" hidden="false" customHeight="false" outlineLevel="0" collapsed="false">
      <c r="B17" s="16" t="s">
        <v>55</v>
      </c>
      <c r="C17" s="22" t="n">
        <f aca="false">IF(C11="A",INDEX('Tabel Tarif &amp; Batas 2026'!$D$11:$D$25,MATCH(C10,'Tabel Tarif &amp; Batas 2026'!$B$11:$B$25,1)),IF(C11="B",INDEX('Tabel Tarif &amp; Batas 2026'!$H$11:$H$25,MATCH(C10,'Tabel Tarif &amp; Batas 2026'!$F$11:$F$25,1)),INDEX('Tabel Tarif &amp; Batas 2026'!$L$11:$L$25,MATCH(C10,'Tabel Tarif &amp; Batas 2026'!$J$11:$J$25,1))))</f>
        <v>0</v>
      </c>
    </row>
    <row r="18" customFormat="false" ht="15" hidden="false" customHeight="false" outlineLevel="0" collapsed="false">
      <c r="B18" s="16" t="s">
        <v>56</v>
      </c>
      <c r="C18" s="19" t="n">
        <f aca="false">C10*C17</f>
        <v>0</v>
      </c>
    </row>
    <row r="20" customFormat="false" ht="15" hidden="false" customHeight="false" outlineLevel="0" collapsed="false">
      <c r="B20" s="23" t="s">
        <v>57</v>
      </c>
      <c r="C20" s="24" t="n">
        <f aca="false">C14+C15+C16+C18</f>
        <v>188000</v>
      </c>
    </row>
    <row r="21" customFormat="false" ht="15" hidden="false" customHeight="false" outlineLevel="0" collapsed="false">
      <c r="B21" s="21" t="s">
        <v>58</v>
      </c>
      <c r="C21" s="25" t="n">
        <f aca="false">C10-C20</f>
        <v>4812000</v>
      </c>
    </row>
    <row r="23" customFormat="false" ht="15" hidden="false" customHeight="false" outlineLevel="0" collapsed="false">
      <c r="B23" s="26" t="s">
        <v>59</v>
      </c>
      <c r="C23" s="26"/>
      <c r="D23" s="26"/>
      <c r="E23" s="26"/>
    </row>
  </sheetData>
  <mergeCells count="2">
    <mergeCell ref="B2:E2"/>
    <mergeCell ref="B23:E23"/>
  </mergeCells>
  <dataValidations count="1">
    <dataValidation allowBlank="false" errorStyle="stop" operator="between" showDropDown="false" showErrorMessage="false" showInputMessage="false" sqref="C7" type="list">
      <formula1>"TK/0 (Lajang,0 tanggungan),TK/1 (Lajang,1 tanggungan),K/0 (Kawin,0 tanggungan),TK/2 (Lajang,2 tanggungan),TK/3 (Lajang,3 tanggungan),K/1 (Kawin,1 tanggungan),K/2 (Kawin,2 tanggungan),K/3 (Kawin,3 tanggungan)"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4" min="2" style="0" width="16"/>
    <col collapsed="false" customWidth="true" hidden="false" outlineLevel="0" max="5" min="5" style="0" width="12"/>
    <col collapsed="false" customWidth="true" hidden="false" outlineLevel="0" max="9" min="6" style="0" width="14"/>
    <col collapsed="false" customWidth="true" hidden="false" outlineLevel="0" max="10" min="10" style="0" width="16"/>
  </cols>
  <sheetData>
    <row r="2" customFormat="false" ht="25.5" hidden="false" customHeight="true" outlineLevel="0" collapsed="false">
      <c r="B2" s="4" t="s">
        <v>60</v>
      </c>
      <c r="C2" s="4"/>
      <c r="D2" s="4"/>
      <c r="E2" s="4"/>
      <c r="F2" s="4"/>
      <c r="G2" s="4"/>
      <c r="H2" s="4"/>
      <c r="I2" s="4"/>
      <c r="J2" s="4"/>
    </row>
    <row r="4" customFormat="false" ht="30" hidden="false" customHeight="true" outlineLevel="0" collapsed="false">
      <c r="B4" s="5" t="s">
        <v>43</v>
      </c>
      <c r="C4" s="5" t="s">
        <v>44</v>
      </c>
      <c r="D4" s="5" t="s">
        <v>61</v>
      </c>
      <c r="E4" s="5" t="s">
        <v>62</v>
      </c>
      <c r="F4" s="5" t="s">
        <v>63</v>
      </c>
      <c r="G4" s="5" t="s">
        <v>64</v>
      </c>
      <c r="H4" s="5" t="s">
        <v>65</v>
      </c>
      <c r="I4" s="5" t="s">
        <v>66</v>
      </c>
      <c r="J4" s="5" t="s">
        <v>67</v>
      </c>
    </row>
    <row r="5" customFormat="false" ht="15" hidden="false" customHeight="false" outlineLevel="0" collapsed="false">
      <c r="B5" s="27" t="n">
        <v>2570000</v>
      </c>
      <c r="C5" s="27" t="n">
        <v>0</v>
      </c>
      <c r="D5" s="19" t="n">
        <f aca="false">B5+C5</f>
        <v>2570000</v>
      </c>
      <c r="E5" s="19" t="n">
        <f aca="false">MIN(D5,12000000)*0.01</f>
        <v>25700</v>
      </c>
      <c r="F5" s="19" t="n">
        <f aca="false">D5*0.02</f>
        <v>51400</v>
      </c>
      <c r="G5" s="19" t="n">
        <f aca="false">MIN(D5,10547400)*0.01</f>
        <v>25700</v>
      </c>
      <c r="H5" s="22" t="n">
        <f aca="false">INDEX('Tabel Tarif &amp; Batas 2026'!$D$11:$D$25,MATCH(D5,'Tabel Tarif &amp; Batas 2026'!$B$11:$B$25,1))</f>
        <v>0</v>
      </c>
      <c r="I5" s="19" t="n">
        <f aca="false">D5*H5</f>
        <v>0</v>
      </c>
      <c r="J5" s="19" t="n">
        <f aca="false">D5-E5-F5-G5-I5</f>
        <v>2467200</v>
      </c>
    </row>
    <row r="6" customFormat="false" ht="15" hidden="false" customHeight="false" outlineLevel="0" collapsed="false">
      <c r="B6" s="27" t="n">
        <v>4200000</v>
      </c>
      <c r="C6" s="27" t="n">
        <v>500000</v>
      </c>
      <c r="D6" s="19" t="n">
        <f aca="false">B6+C6</f>
        <v>4700000</v>
      </c>
      <c r="E6" s="19" t="n">
        <f aca="false">MIN(D6,12000000)*0.01</f>
        <v>47000</v>
      </c>
      <c r="F6" s="19" t="n">
        <f aca="false">D6*0.02</f>
        <v>94000</v>
      </c>
      <c r="G6" s="19" t="n">
        <f aca="false">MIN(D6,10547400)*0.01</f>
        <v>47000</v>
      </c>
      <c r="H6" s="22" t="n">
        <f aca="false">INDEX('Tabel Tarif &amp; Batas 2026'!$D$11:$D$25,MATCH(D6,'Tabel Tarif &amp; Batas 2026'!$B$11:$B$25,1))</f>
        <v>0</v>
      </c>
      <c r="I6" s="19" t="n">
        <f aca="false">D6*H6</f>
        <v>0</v>
      </c>
      <c r="J6" s="19" t="n">
        <f aca="false">D6-E6-F6-G6-I6</f>
        <v>4512000</v>
      </c>
    </row>
    <row r="7" customFormat="false" ht="15" hidden="false" customHeight="false" outlineLevel="0" collapsed="false">
      <c r="B7" s="27" t="n">
        <v>5729876</v>
      </c>
      <c r="C7" s="27" t="n">
        <v>0</v>
      </c>
      <c r="D7" s="19" t="n">
        <f aca="false">B7+C7</f>
        <v>5729876</v>
      </c>
      <c r="E7" s="19" t="n">
        <f aca="false">MIN(D7,12000000)*0.01</f>
        <v>57298.76</v>
      </c>
      <c r="F7" s="19" t="n">
        <f aca="false">D7*0.02</f>
        <v>114597.52</v>
      </c>
      <c r="G7" s="19" t="n">
        <f aca="false">MIN(D7,10547400)*0.01</f>
        <v>57298.76</v>
      </c>
      <c r="H7" s="22" t="n">
        <f aca="false">INDEX('Tabel Tarif &amp; Batas 2026'!$D$11:$D$25,MATCH(D7,'Tabel Tarif &amp; Batas 2026'!$B$11:$B$25,1))</f>
        <v>0.005</v>
      </c>
      <c r="I7" s="19" t="n">
        <f aca="false">D7*H7</f>
        <v>28649.38</v>
      </c>
      <c r="J7" s="19" t="n">
        <f aca="false">D7-E7-F7-G7-I7</f>
        <v>5472031.58</v>
      </c>
    </row>
    <row r="8" customFormat="false" ht="15" hidden="false" customHeight="false" outlineLevel="0" collapsed="false">
      <c r="B8" s="27" t="n">
        <v>8000000</v>
      </c>
      <c r="C8" s="27" t="n">
        <v>1000000</v>
      </c>
      <c r="D8" s="19" t="n">
        <f aca="false">B8+C8</f>
        <v>9000000</v>
      </c>
      <c r="E8" s="19" t="n">
        <f aca="false">MIN(D8,12000000)*0.01</f>
        <v>90000</v>
      </c>
      <c r="F8" s="19" t="n">
        <f aca="false">D8*0.02</f>
        <v>180000</v>
      </c>
      <c r="G8" s="19" t="n">
        <f aca="false">MIN(D8,10547400)*0.01</f>
        <v>90000</v>
      </c>
      <c r="H8" s="22" t="n">
        <f aca="false">INDEX('Tabel Tarif &amp; Batas 2026'!$D$11:$D$25,MATCH(D8,'Tabel Tarif &amp; Batas 2026'!$B$11:$B$25,1))</f>
        <v>0.0175</v>
      </c>
      <c r="I8" s="19" t="n">
        <f aca="false">D8*H8</f>
        <v>157500</v>
      </c>
      <c r="J8" s="19" t="n">
        <f aca="false">D8-E8-F8-G8-I8</f>
        <v>8482500</v>
      </c>
    </row>
    <row r="9" customFormat="false" ht="15" hidden="false" customHeight="false" outlineLevel="0" collapsed="false">
      <c r="B9" s="27" t="n">
        <v>12000000</v>
      </c>
      <c r="C9" s="27" t="n">
        <v>2000000</v>
      </c>
      <c r="D9" s="19" t="n">
        <f aca="false">B9+C9</f>
        <v>14000000</v>
      </c>
      <c r="E9" s="19" t="n">
        <f aca="false">MIN(D9,12000000)*0.01</f>
        <v>120000</v>
      </c>
      <c r="F9" s="19" t="n">
        <f aca="false">D9*0.02</f>
        <v>280000</v>
      </c>
      <c r="G9" s="19" t="n">
        <f aca="false">MIN(D9,10547400)*0.01</f>
        <v>105474</v>
      </c>
      <c r="H9" s="22" t="n">
        <f aca="false">INDEX('Tabel Tarif &amp; Batas 2026'!$D$11:$D$25,MATCH(D9,'Tabel Tarif &amp; Batas 2026'!$B$11:$B$25,1))</f>
        <v>0.05</v>
      </c>
      <c r="I9" s="19" t="n">
        <f aca="false">D9*H9</f>
        <v>700000</v>
      </c>
      <c r="J9" s="19" t="n">
        <f aca="false">D9-E9-F9-G9-I9</f>
        <v>12794526</v>
      </c>
    </row>
    <row r="11" customFormat="false" ht="15" hidden="false" customHeight="false" outlineLevel="0" collapsed="false">
      <c r="B11" s="26" t="s">
        <v>68</v>
      </c>
      <c r="C11" s="26"/>
      <c r="D11" s="26"/>
      <c r="E11" s="26"/>
      <c r="F11" s="26"/>
      <c r="G11" s="26"/>
      <c r="H11" s="26"/>
      <c r="I11" s="26"/>
      <c r="J11" s="26"/>
    </row>
  </sheetData>
  <mergeCells count="2">
    <mergeCell ref="B2:J2"/>
    <mergeCell ref="B11:J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2026-08-12T13:08:22Z</dcterms:created>
  <dc:creator>openpyxl</dc:creator>
  <dc:description/>
  <dc:language>en-US</dc:language>
  <cp:lastModifiedBy/>
  <dcterms:modified xsi:type="dcterms:W3CDTF">2026-08-12T13:08:22Z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