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Master Barang" sheetId="2" state="visible" r:id="rId4"/>
    <sheet name="Mutasi Barang" sheetId="3" state="visible" r:id="rId5"/>
    <sheet name="Rekap per Ruang" sheetId="4" state="visible" r:id="rId6"/>
    <sheet name="Laporan Ringka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<sst xmlns="http://schemas.openxmlformats.org/spreadsheetml/2006/main" count="126" uniqueCount="98">
  <si>
    <t xml:space="preserve">Template Laporan Inventaris Sekolah Otomatis 2026</t>
  </si>
  <si>
    <t xml:space="preserve">Tentang File Ini</t>
  </si>
  <si>
    <t xml:space="preserve">File ini mencatat aset sekolah (Master Barang), mutasi (masuk/keluar/pindah ruang), rekap nilai</t>
  </si>
  <si>
    <t xml:space="preserve">per ruang, dan laporan ringkas — semua terhubung dan terhitung otomatis termasuk penyusutan</t>
  </si>
  <si>
    <t xml:space="preserve">nilai aset menggunakan metode garis lurus.</t>
  </si>
  <si>
    <t xml:space="preserve">Cara Pakai</t>
  </si>
  <si>
    <t xml:space="preserve">1. Buka sheet 'Master Barang', isi kolom KUNING (Kode, Nama, Tahun Perolehan, Harga Satuan,</t>
  </si>
  <si>
    <t xml:space="preserve">   Jumlah, Kondisi, Ruang, Umur Ekonomis). Nilai Total dan Nilai Sekarang terhitung otomatis.</t>
  </si>
  <si>
    <t xml:space="preserve">2. Buka sheet 'Mutasi Barang' untuk mencatat perpindahan/penambahan/pengurangan barang.</t>
  </si>
  <si>
    <t xml:space="preserve">3. Buka sheet 'Rekap per Ruang' untuk melihat total nilai aset per ruang/kategori secara otomatis</t>
  </si>
  <si>
    <t xml:space="preserve">   (alternatif: bisa juga dibuat manual dengan Insert &gt; PivotTable dari data Master Barang).</t>
  </si>
  <si>
    <t xml:space="preserve">4. Buka sheet 'Laporan Ringkas' untuk versi siap cetak/lapor ke dinas pendidikan.</t>
  </si>
  <si>
    <t xml:space="preserve">Rumus Penyusutan yang Dipakai (Metode Garis Lurus)</t>
  </si>
  <si>
    <t xml:space="preserve">Usia Barang = Tahun Sekarang - Tahun Perolehan</t>
  </si>
  <si>
    <t xml:space="preserve">Nilai Sekarang = MAX(Harga Satuan - (Harga Satuan / Umur Ekonomis) x Usia Barang, 0)</t>
  </si>
  <si>
    <t xml:space="preserve">Contoh: Harga Rp5.000.000, Umur Ekonomis 5 tahun, Usia 2 tahun -&gt;</t>
  </si>
  <si>
    <t xml:space="preserve">Nilai Sekarang = 5.000.000 - (5.000.000/5)x2 = Rp3.000.000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</si>
  <si>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</si>
  <si>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</si>
  <si>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</si>
  <si>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Baris MERAH di Master Barang = otomatis muncul untuk kondisi Rusak Berat/Hilang</t>
  </si>
  <si>
    <t xml:space="preserve">Sumber &amp; Batasan</t>
  </si>
  <si>
    <t xml:space="preserve">Struktur mengacu praktik umum pengelolaan Barang Milik Negara di sekolah dan Juknis BOSP</t>
  </si>
  <si>
    <t xml:space="preserve">(Permendikdasmen terkait). Umur ekonomis pada contoh bersifat ILUSTRATIF — sesuaikan dengan</t>
  </si>
  <si>
    <t xml:space="preserve">lampiran penyusutan BMN resmi (PMK terkait) atau kebijakan dinas pendidikan setempat.</t>
  </si>
  <si>
    <t xml:space="preserve">Master Barang Inventaris Sekolah</t>
  </si>
  <si>
    <t xml:space="preserve">Kode</t>
  </si>
  <si>
    <t xml:space="preserve">Nama Barang</t>
  </si>
  <si>
    <t xml:space="preserve">Th. Perolehan</t>
  </si>
  <si>
    <t xml:space="preserve">Harga Satuan</t>
  </si>
  <si>
    <t xml:space="preserve">Jumlah</t>
  </si>
  <si>
    <t xml:space="preserve">Nilai Total</t>
  </si>
  <si>
    <t xml:space="preserve">Kondisi</t>
  </si>
  <si>
    <t xml:space="preserve">Ruang/Kategori</t>
  </si>
  <si>
    <t xml:space="preserve">Umur Ekonomis (th)</t>
  </si>
  <si>
    <t xml:space="preserve">Usia Barang (th)</t>
  </si>
  <si>
    <t xml:space="preserve">Nilai Sekarang</t>
  </si>
  <si>
    <t xml:space="preserve">BRG001</t>
  </si>
  <si>
    <t xml:space="preserve">Meja Siswa</t>
  </si>
  <si>
    <t xml:space="preserve">Baik</t>
  </si>
  <si>
    <t xml:space="preserve">Ruang Kelas 5A</t>
  </si>
  <si>
    <t xml:space="preserve">BRG002</t>
  </si>
  <si>
    <t xml:space="preserve">Kursi Siswa</t>
  </si>
  <si>
    <t xml:space="preserve">BRG003</t>
  </si>
  <si>
    <t xml:space="preserve">Komputer Lab</t>
  </si>
  <si>
    <t xml:space="preserve">Lab Komputer</t>
  </si>
  <si>
    <t xml:space="preserve">BRG004</t>
  </si>
  <si>
    <t xml:space="preserve">Proyektor</t>
  </si>
  <si>
    <t xml:space="preserve">Ruang Kelas 6A</t>
  </si>
  <si>
    <t xml:space="preserve">BRG005</t>
  </si>
  <si>
    <t xml:space="preserve">AC Split 1 PK</t>
  </si>
  <si>
    <t xml:space="preserve">Rusak Ringan</t>
  </si>
  <si>
    <t xml:space="preserve">Ruang Guru</t>
  </si>
  <si>
    <t xml:space="preserve">BRG006</t>
  </si>
  <si>
    <t xml:space="preserve">Lemari Arsip</t>
  </si>
  <si>
    <t xml:space="preserve">Rusak Berat</t>
  </si>
  <si>
    <t xml:space="preserve">Ruang TU</t>
  </si>
  <si>
    <t xml:space="preserve">BRG007</t>
  </si>
  <si>
    <t xml:space="preserve">Papan Tulis Whiteboard</t>
  </si>
  <si>
    <t xml:space="preserve">Ruang Kelas</t>
  </si>
  <si>
    <t xml:space="preserve">BRG008</t>
  </si>
  <si>
    <t xml:space="preserve">Printer Kantor</t>
  </si>
  <si>
    <t xml:space="preserve">BRG009</t>
  </si>
  <si>
    <t xml:space="preserve">Rak Buku Perpustakaan</t>
  </si>
  <si>
    <t xml:space="preserve">Perpustakaan</t>
  </si>
  <si>
    <t xml:space="preserve">BRG010</t>
  </si>
  <si>
    <t xml:space="preserve">Kipas Angin Dinding</t>
  </si>
  <si>
    <t xml:space="preserve">Hilang</t>
  </si>
  <si>
    <t xml:space="preserve">Mutasi Barang - Agustus 2026</t>
  </si>
  <si>
    <t xml:space="preserve">Tanggal</t>
  </si>
  <si>
    <t xml:space="preserve">Kode Barang</t>
  </si>
  <si>
    <t xml:space="preserve">Jenis Mutasi</t>
  </si>
  <si>
    <t xml:space="preserve">Keterangan</t>
  </si>
  <si>
    <t xml:space="preserve">2026-08-03</t>
  </si>
  <si>
    <t xml:space="preserve">Pindah</t>
  </si>
  <si>
    <t xml:space="preserve">AC dipindah dari Ruang Guru ke Ruang Kepala Sekolah sementara</t>
  </si>
  <si>
    <t xml:space="preserve">2026-08-10</t>
  </si>
  <si>
    <t xml:space="preserve">Keluar</t>
  </si>
  <si>
    <t xml:space="preserve">Lemari arsip rusak berat, diajukan penghapusan</t>
  </si>
  <si>
    <t xml:space="preserve">2026-08-15</t>
  </si>
  <si>
    <t xml:space="preserve">Kipas angin hilang, dilaporkan ke bagian keamanan</t>
  </si>
  <si>
    <t xml:space="preserve">2026-08-20</t>
  </si>
  <si>
    <t xml:space="preserve">Masuk</t>
  </si>
  <si>
    <t xml:space="preserve">Tambahan 1 unit proyektor baru dari dana BOS</t>
  </si>
  <si>
    <t xml:space="preserve">Rekap Nilai Aset per Ruang/Kategori</t>
  </si>
  <si>
    <t xml:space="preserve">Jumlah Item</t>
  </si>
  <si>
    <t xml:space="preserve">Nilai Perolehan</t>
  </si>
  <si>
    <t xml:space="preserve">TOTAL</t>
  </si>
  <si>
    <t xml:space="preserve">Catatan: rekap ini juga bisa dibuat manual via Insert &gt; PivotTable dari data Master Barang (drag Ruang ke Rows, Nilai Total ke Values).</t>
  </si>
  <si>
    <t xml:space="preserve">LAPORAN INVENTARIS SEKOLAH</t>
  </si>
  <si>
    <t xml:space="preserve">SD Negeri Contoh - Per Agustus 2026</t>
  </si>
  <si>
    <t xml:space="preserve">Total Jenis Barang</t>
  </si>
  <si>
    <t xml:space="preserve">Total Nilai Perolehan</t>
  </si>
  <si>
    <t xml:space="preserve">Total Nilai Sekarang (Setelah Penyusutan)</t>
  </si>
  <si>
    <t xml:space="preserve">Barang Kondisi Rusak Berat/Hilang</t>
  </si>
  <si>
    <t xml:space="preserve">TOTAL PENYUSUTAN NILAI ASET</t>
  </si>
  <si>
    <t xml:space="preserve">Rincian per Kondisi</t>
  </si>
  <si>
    <t xml:space="preserve">Catatan: laporan ini otomatis mengambil data dari sheet Master Barang.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</si>
</sst>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55E7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55E75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2"/>
      <color rgb="FF155E75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55E75"/>
        <bgColor rgb="FF0E7490"/>
      </patternFill>
    </fill>
    <fill>
      <patternFill patternType="solid">
        <fgColor rgb="FF0E7490"/>
        <bgColor rgb="FF155E75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FFAFE"/>
      </patternFill>
    </fill>
    <fill>
      <patternFill patternType="solid">
        <fgColor rgb="FFCFFAFE"/>
        <bgColor rgb="FFD1FAE5"/>
      </patternFill>
    </fill>
    <fill>
      <patternFill patternType="solid">
        <fgColor rgb="FFA5F3FC"/>
        <bgColor rgb="FFCFFAF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E7490"/>
      <rgbColor rgb="FFC0C0C0"/>
      <rgbColor rgb="FF808080"/>
      <rgbColor rgb="FF9999FF"/>
      <rgbColor rgb="FF993366"/>
      <rgbColor rgb="FFFFFFCC"/>
      <rgbColor rgb="FFCFFAF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155E75"/>
      <rgbColor rgb="FF0000FF"/>
      <rgbColor rgb="FF00CCFF"/>
      <rgbColor rgb="FFA5F3FC"/>
      <rgbColor rgb="FFD1FAE5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2" customFormat="false" ht="15" hidden="false" customHeight="false" outlineLevel="0" collapsed="false">
      <c r="B22" s="2"/>
    </row>
    <row r="23" customFormat="false" ht="15" hidden="false" customHeight="false" outlineLevel="0" collapsed="false">
      <c r="B23" s="3" t="s">
        <v>17</v>
      </c>
    </row>
    <row r="24" customFormat="false" ht="15" hidden="false" customHeight="false" outlineLevel="0" collapsed="false">
      <c r="B24" s="2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 t="s">
        <v>20</v>
      </c>
    </row>
    <row r="27" customFormat="false" ht="15" hidden="false" customHeight="false" outlineLevel="0" collapsed="false">
      <c r="B27" s="2"/>
    </row>
    <row r="28" customFormat="false" ht="15" hidden="false" customHeight="false" outlineLevel="0" collapsed="false">
      <c r="B28" s="3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  <row r="31" customFormat="false" ht="15" hidden="false" customHeight="false" outlineLevel="0" collapsed="false">
      <c r="B31" s="2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8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2"/>
    <col collapsed="false" customWidth="true" hidden="false" outlineLevel="0" max="12" min="11" style="0" width="16"/>
  </cols>
  <sheetData>
    <row r="2" customFormat="false" ht="25.5" hidden="false" customHeight="true" outlineLevel="0" collapsed="false">
      <c r="B2" s="4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</row>
    <row r="4" customFormat="false" ht="31.5" hidden="false" customHeight="true" outlineLevel="0" collapsed="false"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</row>
    <row r="5" customFormat="false" ht="15" hidden="false" customHeight="false" outlineLevel="0" collapsed="false">
      <c r="B5" s="6" t="s">
        <v>37</v>
      </c>
      <c r="C5" s="7" t="s">
        <v>38</v>
      </c>
      <c r="D5" s="6" t="n">
        <v>2022</v>
      </c>
      <c r="E5" s="8" t="n">
        <v>450000</v>
      </c>
      <c r="F5" s="6" t="n">
        <v>40</v>
      </c>
      <c r="G5" s="9" t="n">
        <f aca="false">E5*F5</f>
        <v>18000000</v>
      </c>
      <c r="H5" s="6" t="s">
        <v>39</v>
      </c>
      <c r="I5" s="7" t="s">
        <v>40</v>
      </c>
      <c r="J5" s="6" t="n">
        <v>5</v>
      </c>
      <c r="K5" s="10" t="n">
        <f aca="false">2026-D5</f>
        <v>4</v>
      </c>
      <c r="L5" s="9" t="n">
        <f aca="false">MAX(E5-(E5/J5)*K5,0)*F5</f>
        <v>3600000</v>
      </c>
    </row>
    <row r="6" customFormat="false" ht="15" hidden="false" customHeight="false" outlineLevel="0" collapsed="false">
      <c r="B6" s="6" t="s">
        <v>41</v>
      </c>
      <c r="C6" s="7" t="s">
        <v>42</v>
      </c>
      <c r="D6" s="6" t="n">
        <v>2022</v>
      </c>
      <c r="E6" s="8" t="n">
        <v>250000</v>
      </c>
      <c r="F6" s="6" t="n">
        <v>40</v>
      </c>
      <c r="G6" s="9" t="n">
        <f aca="false">E6*F6</f>
        <v>10000000</v>
      </c>
      <c r="H6" s="6" t="s">
        <v>39</v>
      </c>
      <c r="I6" s="7" t="s">
        <v>40</v>
      </c>
      <c r="J6" s="6" t="n">
        <v>5</v>
      </c>
      <c r="K6" s="10" t="n">
        <f aca="false">2026-D6</f>
        <v>4</v>
      </c>
      <c r="L6" s="9" t="n">
        <f aca="false">MAX(E6-(E6/J6)*K6,0)*F6</f>
        <v>2000000</v>
      </c>
    </row>
    <row r="7" customFormat="false" ht="15" hidden="false" customHeight="false" outlineLevel="0" collapsed="false">
      <c r="B7" s="6" t="s">
        <v>43</v>
      </c>
      <c r="C7" s="7" t="s">
        <v>44</v>
      </c>
      <c r="D7" s="6" t="n">
        <v>2021</v>
      </c>
      <c r="E7" s="8" t="n">
        <v>6500000</v>
      </c>
      <c r="F7" s="6" t="n">
        <v>10</v>
      </c>
      <c r="G7" s="9" t="n">
        <f aca="false">E7*F7</f>
        <v>65000000</v>
      </c>
      <c r="H7" s="6" t="s">
        <v>39</v>
      </c>
      <c r="I7" s="7" t="s">
        <v>45</v>
      </c>
      <c r="J7" s="6" t="n">
        <v>4</v>
      </c>
      <c r="K7" s="10" t="n">
        <f aca="false">2026-D7</f>
        <v>5</v>
      </c>
      <c r="L7" s="9" t="n">
        <f aca="false">MAX(E7-(E7/J7)*K7,0)*F7</f>
        <v>0</v>
      </c>
    </row>
    <row r="8" customFormat="false" ht="15" hidden="false" customHeight="false" outlineLevel="0" collapsed="false">
      <c r="B8" s="6" t="s">
        <v>46</v>
      </c>
      <c r="C8" s="7" t="s">
        <v>47</v>
      </c>
      <c r="D8" s="6" t="n">
        <v>2023</v>
      </c>
      <c r="E8" s="8" t="n">
        <v>4200000</v>
      </c>
      <c r="F8" s="6" t="n">
        <v>3</v>
      </c>
      <c r="G8" s="9" t="n">
        <f aca="false">E8*F8</f>
        <v>12600000</v>
      </c>
      <c r="H8" s="6" t="s">
        <v>39</v>
      </c>
      <c r="I8" s="7" t="s">
        <v>48</v>
      </c>
      <c r="J8" s="6" t="n">
        <v>4</v>
      </c>
      <c r="K8" s="10" t="n">
        <f aca="false">2026-D8</f>
        <v>3</v>
      </c>
      <c r="L8" s="9" t="n">
        <f aca="false">MAX(E8-(E8/J8)*K8,0)*F8</f>
        <v>3150000</v>
      </c>
    </row>
    <row r="9" customFormat="false" ht="15" hidden="false" customHeight="false" outlineLevel="0" collapsed="false">
      <c r="B9" s="6" t="s">
        <v>49</v>
      </c>
      <c r="C9" s="7" t="s">
        <v>50</v>
      </c>
      <c r="D9" s="6" t="n">
        <v>2020</v>
      </c>
      <c r="E9" s="8" t="n">
        <v>3800000</v>
      </c>
      <c r="F9" s="6" t="n">
        <v>4</v>
      </c>
      <c r="G9" s="9" t="n">
        <f aca="false">E9*F9</f>
        <v>15200000</v>
      </c>
      <c r="H9" s="6" t="s">
        <v>51</v>
      </c>
      <c r="I9" s="7" t="s">
        <v>52</v>
      </c>
      <c r="J9" s="6" t="n">
        <v>4</v>
      </c>
      <c r="K9" s="10" t="n">
        <f aca="false">2026-D9</f>
        <v>6</v>
      </c>
      <c r="L9" s="9" t="n">
        <f aca="false">MAX(E9-(E9/J9)*K9,0)*F9</f>
        <v>0</v>
      </c>
    </row>
    <row r="10" customFormat="false" ht="15" hidden="false" customHeight="false" outlineLevel="0" collapsed="false">
      <c r="B10" s="6" t="s">
        <v>53</v>
      </c>
      <c r="C10" s="7" t="s">
        <v>54</v>
      </c>
      <c r="D10" s="6" t="n">
        <v>2019</v>
      </c>
      <c r="E10" s="8" t="n">
        <v>2100000</v>
      </c>
      <c r="F10" s="6" t="n">
        <v>3</v>
      </c>
      <c r="G10" s="9" t="n">
        <f aca="false">E10*F10</f>
        <v>6300000</v>
      </c>
      <c r="H10" s="6" t="s">
        <v>55</v>
      </c>
      <c r="I10" s="7" t="s">
        <v>56</v>
      </c>
      <c r="J10" s="6" t="n">
        <v>8</v>
      </c>
      <c r="K10" s="10" t="n">
        <f aca="false">2026-D10</f>
        <v>7</v>
      </c>
      <c r="L10" s="9" t="n">
        <f aca="false">MAX(E10-(E10/J10)*K10,0)*F10</f>
        <v>787500</v>
      </c>
    </row>
    <row r="11" customFormat="false" ht="15" hidden="false" customHeight="false" outlineLevel="0" collapsed="false">
      <c r="B11" s="6" t="s">
        <v>57</v>
      </c>
      <c r="C11" s="7" t="s">
        <v>58</v>
      </c>
      <c r="D11" s="6" t="n">
        <v>2022</v>
      </c>
      <c r="E11" s="8" t="n">
        <v>650000</v>
      </c>
      <c r="F11" s="6" t="n">
        <v>8</v>
      </c>
      <c r="G11" s="9" t="n">
        <f aca="false">E11*F11</f>
        <v>5200000</v>
      </c>
      <c r="H11" s="6" t="s">
        <v>39</v>
      </c>
      <c r="I11" s="7" t="s">
        <v>59</v>
      </c>
      <c r="J11" s="6" t="n">
        <v>6</v>
      </c>
      <c r="K11" s="10" t="n">
        <f aca="false">2026-D11</f>
        <v>4</v>
      </c>
      <c r="L11" s="9" t="n">
        <f aca="false">MAX(E11-(E11/J11)*K11,0)*F11</f>
        <v>1733333.33333333</v>
      </c>
    </row>
    <row r="12" customFormat="false" ht="15" hidden="false" customHeight="false" outlineLevel="0" collapsed="false">
      <c r="B12" s="6" t="s">
        <v>60</v>
      </c>
      <c r="C12" s="7" t="s">
        <v>61</v>
      </c>
      <c r="D12" s="6" t="n">
        <v>2023</v>
      </c>
      <c r="E12" s="8" t="n">
        <v>1800000</v>
      </c>
      <c r="F12" s="6" t="n">
        <v>2</v>
      </c>
      <c r="G12" s="9" t="n">
        <f aca="false">E12*F12</f>
        <v>3600000</v>
      </c>
      <c r="H12" s="6" t="s">
        <v>39</v>
      </c>
      <c r="I12" s="7" t="s">
        <v>56</v>
      </c>
      <c r="J12" s="6" t="n">
        <v>4</v>
      </c>
      <c r="K12" s="10" t="n">
        <f aca="false">2026-D12</f>
        <v>3</v>
      </c>
      <c r="L12" s="9" t="n">
        <f aca="false">MAX(E12-(E12/J12)*K12,0)*F12</f>
        <v>900000</v>
      </c>
    </row>
    <row r="13" customFormat="false" ht="15" hidden="false" customHeight="false" outlineLevel="0" collapsed="false">
      <c r="B13" s="6" t="s">
        <v>62</v>
      </c>
      <c r="C13" s="7" t="s">
        <v>63</v>
      </c>
      <c r="D13" s="6" t="n">
        <v>2021</v>
      </c>
      <c r="E13" s="8" t="n">
        <v>1500000</v>
      </c>
      <c r="F13" s="6" t="n">
        <v>6</v>
      </c>
      <c r="G13" s="9" t="n">
        <f aca="false">E13*F13</f>
        <v>9000000</v>
      </c>
      <c r="H13" s="6" t="s">
        <v>39</v>
      </c>
      <c r="I13" s="7" t="s">
        <v>64</v>
      </c>
      <c r="J13" s="6" t="n">
        <v>8</v>
      </c>
      <c r="K13" s="10" t="n">
        <f aca="false">2026-D13</f>
        <v>5</v>
      </c>
      <c r="L13" s="9" t="n">
        <f aca="false">MAX(E13-(E13/J13)*K13,0)*F13</f>
        <v>3375000</v>
      </c>
    </row>
    <row r="14" customFormat="false" ht="15" hidden="false" customHeight="false" outlineLevel="0" collapsed="false">
      <c r="B14" s="6" t="s">
        <v>65</v>
      </c>
      <c r="C14" s="7" t="s">
        <v>66</v>
      </c>
      <c r="D14" s="6" t="n">
        <v>2020</v>
      </c>
      <c r="E14" s="8" t="n">
        <v>350000</v>
      </c>
      <c r="F14" s="6" t="n">
        <v>12</v>
      </c>
      <c r="G14" s="9" t="n">
        <f aca="false">E14*F14</f>
        <v>4200000</v>
      </c>
      <c r="H14" s="6" t="s">
        <v>67</v>
      </c>
      <c r="I14" s="7" t="s">
        <v>59</v>
      </c>
      <c r="J14" s="6" t="n">
        <v>5</v>
      </c>
      <c r="K14" s="10" t="n">
        <f aca="false">2026-D14</f>
        <v>6</v>
      </c>
      <c r="L14" s="9" t="n">
        <f aca="false">MAX(E14-(E14/J14)*K14,0)*F14</f>
        <v>0</v>
      </c>
    </row>
  </sheetData>
  <mergeCells count="1">
    <mergeCell ref="B2:L2"/>
  </mergeCells>
  <conditionalFormatting sqref="B5:L14">
    <cfRule type="expression" priority="2" aboveAverage="0" equalAverage="0" bottom="0" percent="0" rank="0" text="" dxfId="0">
      <formula>OR($H5="Rusak Berat",$H5="Hilang")</formula>
    </cfRule>
  </conditionalFormatting>
  <dataValidations count="1">
    <dataValidation allowBlank="false" errorStyle="stop" operator="between" showDropDown="false" showErrorMessage="false" showInputMessage="false" sqref="H5:H29" type="list">
      <formula1>"Baik,Rusak Ringan,Rusak Berat,Hilang"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12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28"/>
  </cols>
  <sheetData>
    <row r="2" customFormat="false" ht="25.5" hidden="false" customHeight="true" outlineLevel="0" collapsed="false">
      <c r="B2" s="4" t="s">
        <v>68</v>
      </c>
      <c r="C2" s="4"/>
      <c r="D2" s="4"/>
      <c r="E2" s="4"/>
      <c r="F2" s="4"/>
    </row>
    <row r="4" customFormat="false" ht="15" hidden="false" customHeight="false" outlineLevel="0" collapsed="false">
      <c r="B4" s="5" t="s">
        <v>69</v>
      </c>
      <c r="C4" s="5" t="s">
        <v>70</v>
      </c>
      <c r="D4" s="5" t="s">
        <v>27</v>
      </c>
      <c r="E4" s="5" t="s">
        <v>71</v>
      </c>
      <c r="F4" s="5" t="s">
        <v>72</v>
      </c>
    </row>
    <row r="5" customFormat="false" ht="15" hidden="false" customHeight="false" outlineLevel="0" collapsed="false">
      <c r="B5" s="6" t="s">
        <v>73</v>
      </c>
      <c r="C5" s="6" t="s">
        <v>49</v>
      </c>
      <c r="D5" s="11" t="str">
        <f aca="false">VLOOKUP(C5,'Master Barang'!$B$5:$C$14,2,FALSE())</f>
        <v>AC Split 1 PK</v>
      </c>
      <c r="E5" s="6" t="s">
        <v>74</v>
      </c>
      <c r="F5" s="7" t="s">
        <v>75</v>
      </c>
    </row>
    <row r="6" customFormat="false" ht="15" hidden="false" customHeight="false" outlineLevel="0" collapsed="false">
      <c r="B6" s="6" t="s">
        <v>76</v>
      </c>
      <c r="C6" s="6" t="s">
        <v>53</v>
      </c>
      <c r="D6" s="11" t="str">
        <f aca="false">VLOOKUP(C6,'Master Barang'!$B$5:$C$14,2,FALSE())</f>
        <v>Lemari Arsip</v>
      </c>
      <c r="E6" s="6" t="s">
        <v>77</v>
      </c>
      <c r="F6" s="7" t="s">
        <v>78</v>
      </c>
    </row>
    <row r="7" customFormat="false" ht="15" hidden="false" customHeight="false" outlineLevel="0" collapsed="false">
      <c r="B7" s="6" t="s">
        <v>79</v>
      </c>
      <c r="C7" s="6" t="s">
        <v>65</v>
      </c>
      <c r="D7" s="11" t="str">
        <f aca="false">VLOOKUP(C7,'Master Barang'!$B$5:$C$14,2,FALSE())</f>
        <v>Kipas Angin Dinding</v>
      </c>
      <c r="E7" s="6" t="s">
        <v>77</v>
      </c>
      <c r="F7" s="7" t="s">
        <v>80</v>
      </c>
    </row>
    <row r="8" customFormat="false" ht="15" hidden="false" customHeight="false" outlineLevel="0" collapsed="false">
      <c r="B8" s="6" t="s">
        <v>81</v>
      </c>
      <c r="C8" s="6" t="s">
        <v>46</v>
      </c>
      <c r="D8" s="11" t="str">
        <f aca="false">VLOOKUP(C8,'Master Barang'!$B$5:$C$14,2,FALSE())</f>
        <v>Proyektor</v>
      </c>
      <c r="E8" s="6" t="s">
        <v>82</v>
      </c>
      <c r="F8" s="7" t="s">
        <v>83</v>
      </c>
    </row>
  </sheetData>
  <mergeCells count="1">
    <mergeCell ref="B2:F2"/>
  </mergeCells>
  <dataValidations count="2">
    <dataValidation allowBlank="false" errorStyle="stop" operator="between" showDropDown="false" showErrorMessage="false" showInputMessage="false" sqref="C5:C23" type="list">
      <formula1>'Master Barang'!$B$5:$B$14</formula1>
      <formula2>0</formula2>
    </dataValidation>
    <dataValidation allowBlank="false" errorStyle="stop" operator="between" showDropDown="false" showErrorMessage="false" showInputMessage="false" sqref="E5:E23" type="list">
      <formula1>"Masuk,Keluar,Pindah"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5" min="4" style="0" width="18"/>
  </cols>
  <sheetData>
    <row r="2" customFormat="false" ht="25.5" hidden="false" customHeight="true" outlineLevel="0" collapsed="false">
      <c r="B2" s="4" t="s">
        <v>84</v>
      </c>
      <c r="C2" s="4"/>
      <c r="D2" s="4"/>
      <c r="E2" s="4"/>
    </row>
    <row r="4" customFormat="false" ht="15" hidden="false" customHeight="false" outlineLevel="0" collapsed="false">
      <c r="B4" s="5" t="s">
        <v>33</v>
      </c>
      <c r="C4" s="5" t="s">
        <v>85</v>
      </c>
      <c r="D4" s="5" t="s">
        <v>86</v>
      </c>
      <c r="E4" s="5" t="s">
        <v>36</v>
      </c>
    </row>
    <row r="5" customFormat="false" ht="15" hidden="false" customHeight="false" outlineLevel="0" collapsed="false">
      <c r="B5" s="12" t="s">
        <v>40</v>
      </c>
      <c r="C5" s="10" t="n">
        <f aca="false">COUNTIF('Master Barang'!$I$5:$I$14,B5)</f>
        <v>2</v>
      </c>
      <c r="D5" s="9" t="n">
        <f aca="false">SUMIF('Master Barang'!$I$5:$I$14,B5,'Master Barang'!$G$5:$G$14)</f>
        <v>28000000</v>
      </c>
      <c r="E5" s="9" t="n">
        <f aca="false">SUMIF('Master Barang'!$I$5:$I$14,B5,'Master Barang'!$L$5:$L$14)</f>
        <v>5600000</v>
      </c>
    </row>
    <row r="6" customFormat="false" ht="15" hidden="false" customHeight="false" outlineLevel="0" collapsed="false">
      <c r="B6" s="12" t="s">
        <v>45</v>
      </c>
      <c r="C6" s="10" t="n">
        <f aca="false">COUNTIF('Master Barang'!$I$5:$I$14,B6)</f>
        <v>1</v>
      </c>
      <c r="D6" s="9" t="n">
        <f aca="false">SUMIF('Master Barang'!$I$5:$I$14,B6,'Master Barang'!$G$5:$G$14)</f>
        <v>65000000</v>
      </c>
      <c r="E6" s="9" t="n">
        <f aca="false">SUMIF('Master Barang'!$I$5:$I$14,B6,'Master Barang'!$L$5:$L$14)</f>
        <v>0</v>
      </c>
    </row>
    <row r="7" customFormat="false" ht="15" hidden="false" customHeight="false" outlineLevel="0" collapsed="false">
      <c r="B7" s="12" t="s">
        <v>48</v>
      </c>
      <c r="C7" s="10" t="n">
        <f aca="false">COUNTIF('Master Barang'!$I$5:$I$14,B7)</f>
        <v>1</v>
      </c>
      <c r="D7" s="9" t="n">
        <f aca="false">SUMIF('Master Barang'!$I$5:$I$14,B7,'Master Barang'!$G$5:$G$14)</f>
        <v>12600000</v>
      </c>
      <c r="E7" s="9" t="n">
        <f aca="false">SUMIF('Master Barang'!$I$5:$I$14,B7,'Master Barang'!$L$5:$L$14)</f>
        <v>3150000</v>
      </c>
    </row>
    <row r="8" customFormat="false" ht="15" hidden="false" customHeight="false" outlineLevel="0" collapsed="false">
      <c r="B8" s="12" t="s">
        <v>52</v>
      </c>
      <c r="C8" s="10" t="n">
        <f aca="false">COUNTIF('Master Barang'!$I$5:$I$14,B8)</f>
        <v>1</v>
      </c>
      <c r="D8" s="9" t="n">
        <f aca="false">SUMIF('Master Barang'!$I$5:$I$14,B8,'Master Barang'!$G$5:$G$14)</f>
        <v>15200000</v>
      </c>
      <c r="E8" s="9" t="n">
        <f aca="false">SUMIF('Master Barang'!$I$5:$I$14,B8,'Master Barang'!$L$5:$L$14)</f>
        <v>0</v>
      </c>
    </row>
    <row r="9" customFormat="false" ht="15" hidden="false" customHeight="false" outlineLevel="0" collapsed="false">
      <c r="B9" s="12" t="s">
        <v>56</v>
      </c>
      <c r="C9" s="10" t="n">
        <f aca="false">COUNTIF('Master Barang'!$I$5:$I$14,B9)</f>
        <v>2</v>
      </c>
      <c r="D9" s="9" t="n">
        <f aca="false">SUMIF('Master Barang'!$I$5:$I$14,B9,'Master Barang'!$G$5:$G$14)</f>
        <v>9900000</v>
      </c>
      <c r="E9" s="9" t="n">
        <f aca="false">SUMIF('Master Barang'!$I$5:$I$14,B9,'Master Barang'!$L$5:$L$14)</f>
        <v>1687500</v>
      </c>
    </row>
    <row r="10" customFormat="false" ht="15" hidden="false" customHeight="false" outlineLevel="0" collapsed="false">
      <c r="B10" s="12" t="s">
        <v>59</v>
      </c>
      <c r="C10" s="10" t="n">
        <f aca="false">COUNTIF('Master Barang'!$I$5:$I$14,B10)</f>
        <v>2</v>
      </c>
      <c r="D10" s="9" t="n">
        <f aca="false">SUMIF('Master Barang'!$I$5:$I$14,B10,'Master Barang'!$G$5:$G$14)</f>
        <v>9400000</v>
      </c>
      <c r="E10" s="9" t="n">
        <f aca="false">SUMIF('Master Barang'!$I$5:$I$14,B10,'Master Barang'!$L$5:$L$14)</f>
        <v>1733333.33333333</v>
      </c>
    </row>
    <row r="11" customFormat="false" ht="15" hidden="false" customHeight="false" outlineLevel="0" collapsed="false">
      <c r="B11" s="12" t="s">
        <v>64</v>
      </c>
      <c r="C11" s="10" t="n">
        <f aca="false">COUNTIF('Master Barang'!$I$5:$I$14,B11)</f>
        <v>1</v>
      </c>
      <c r="D11" s="9" t="n">
        <f aca="false">SUMIF('Master Barang'!$I$5:$I$14,B11,'Master Barang'!$G$5:$G$14)</f>
        <v>9000000</v>
      </c>
      <c r="E11" s="9" t="n">
        <f aca="false">SUMIF('Master Barang'!$I$5:$I$14,B11,'Master Barang'!$L$5:$L$14)</f>
        <v>3375000</v>
      </c>
    </row>
    <row r="13" customFormat="false" ht="15" hidden="false" customHeight="false" outlineLevel="0" collapsed="false">
      <c r="B13" s="13" t="s">
        <v>87</v>
      </c>
      <c r="C13" s="14" t="n">
        <f aca="false">SUM(C5:C11)</f>
        <v>10</v>
      </c>
      <c r="D13" s="14" t="n">
        <f aca="false">SUM(D5:D11)</f>
        <v>149100000</v>
      </c>
      <c r="E13" s="14" t="n">
        <f aca="false">SUM(E5:E11)</f>
        <v>15545833.3333333</v>
      </c>
    </row>
    <row r="15" customFormat="false" ht="15" hidden="false" customHeight="false" outlineLevel="0" collapsed="false">
      <c r="B15" s="15" t="s">
        <v>88</v>
      </c>
      <c r="C15" s="15"/>
      <c r="D15" s="15"/>
      <c r="E15" s="15"/>
    </row>
  </sheetData>
  <mergeCells count="2">
    <mergeCell ref="B2:E2"/>
    <mergeCell ref="B15:E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7.75" hidden="false" customHeight="true" outlineLevel="0" collapsed="false">
      <c r="B2" s="16" t="s">
        <v>89</v>
      </c>
      <c r="C2" s="16"/>
    </row>
    <row r="3" customFormat="false" ht="15" hidden="false" customHeight="false" outlineLevel="0" collapsed="false">
      <c r="B3" s="17" t="s">
        <v>90</v>
      </c>
      <c r="C3" s="17"/>
    </row>
    <row r="5" customFormat="false" ht="15" hidden="false" customHeight="false" outlineLevel="0" collapsed="false">
      <c r="B5" s="13" t="s">
        <v>91</v>
      </c>
      <c r="C5" s="10" t="n">
        <f aca="false">COUNTA('Master Barang'!B5:B14)</f>
        <v>10</v>
      </c>
    </row>
    <row r="6" customFormat="false" ht="15" hidden="false" customHeight="false" outlineLevel="0" collapsed="false">
      <c r="B6" s="13" t="s">
        <v>92</v>
      </c>
      <c r="C6" s="9" t="n">
        <f aca="false">SUM('Master Barang'!G5:G14)</f>
        <v>149100000</v>
      </c>
    </row>
    <row r="7" customFormat="false" ht="15" hidden="false" customHeight="false" outlineLevel="0" collapsed="false">
      <c r="B7" s="13" t="s">
        <v>93</v>
      </c>
      <c r="C7" s="9" t="n">
        <f aca="false">SUM('Master Barang'!L5:L14)</f>
        <v>15545833.3333333</v>
      </c>
    </row>
    <row r="8" customFormat="false" ht="15" hidden="false" customHeight="false" outlineLevel="0" collapsed="false">
      <c r="B8" s="13" t="s">
        <v>94</v>
      </c>
      <c r="C8" s="10" t="n">
        <f aca="false">COUNTIF('Master Barang'!H5:H14,"Rusak Berat")+COUNTIF('Master Barang'!H5:H14,"Hilang")</f>
        <v>2</v>
      </c>
    </row>
    <row r="10" customFormat="false" ht="15" hidden="false" customHeight="false" outlineLevel="0" collapsed="false">
      <c r="B10" s="18" t="s">
        <v>95</v>
      </c>
      <c r="C10" s="19" t="n">
        <f aca="false">C6-C7</f>
        <v>133554166.666667</v>
      </c>
    </row>
    <row r="12" customFormat="false" ht="15" hidden="false" customHeight="false" outlineLevel="0" collapsed="false">
      <c r="B12" s="20" t="s">
        <v>96</v>
      </c>
    </row>
    <row r="13" customFormat="false" ht="15" hidden="false" customHeight="false" outlineLevel="0" collapsed="false">
      <c r="B13" s="21" t="s">
        <v>39</v>
      </c>
      <c r="C13" s="10" t="n">
        <f aca="false">COUNTIF('Master Barang'!H5:H14,B13)</f>
        <v>7</v>
      </c>
    </row>
    <row r="14" customFormat="false" ht="15" hidden="false" customHeight="false" outlineLevel="0" collapsed="false">
      <c r="B14" s="21" t="s">
        <v>51</v>
      </c>
      <c r="C14" s="10" t="n">
        <f aca="false">COUNTIF('Master Barang'!H5:H14,B14)</f>
        <v>1</v>
      </c>
    </row>
    <row r="15" customFormat="false" ht="15" hidden="false" customHeight="false" outlineLevel="0" collapsed="false">
      <c r="B15" s="21" t="s">
        <v>55</v>
      </c>
      <c r="C15" s="10" t="n">
        <f aca="false">COUNTIF('Master Barang'!H5:H14,B15)</f>
        <v>1</v>
      </c>
    </row>
    <row r="16" customFormat="false" ht="15" hidden="false" customHeight="false" outlineLevel="0" collapsed="false">
      <c r="B16" s="21" t="s">
        <v>67</v>
      </c>
      <c r="C16" s="10" t="n">
        <f aca="false">COUNTIF('Master Barang'!H5:H14,B16)</f>
        <v>1</v>
      </c>
    </row>
    <row r="18" customFormat="false" ht="15" hidden="false" customHeight="false" outlineLevel="0" collapsed="false">
      <c r="B18" s="15" t="s">
        <v>97</v>
      </c>
      <c r="C18" s="15"/>
    </row>
  </sheetData>
  <mergeCells count="3">
    <mergeCell ref="B2:C2"/>
    <mergeCell ref="B3:C3"/>
    <mergeCell ref="B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2026-08-13T02:11:34Z</dcterms:created>
  <dc:creator>openpyxl</dc:creator>
  <dc:description/>
  <dc:language>en-US</dc:language>
  <cp:lastModifiedBy/>
  <dcterms:modified xsi:type="dcterms:W3CDTF">2026-08-13T02:11:35Z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